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'Arkusz1'!$A$1:$H$54</definedName>
    <definedName name="_xlnm.Print_Titles" localSheetId="0">'Arkusz1'!$7:$7</definedName>
  </definedNames>
  <calcPr fullCalcOnLoad="1"/>
</workbook>
</file>

<file path=xl/comments1.xml><?xml version="1.0" encoding="utf-8"?>
<comments xmlns="http://schemas.openxmlformats.org/spreadsheetml/2006/main">
  <authors>
    <author>STAROSTWO POWIATOWE</author>
  </authors>
  <commentList>
    <comment ref="C14" authorId="0">
      <text>
        <r>
          <rPr>
            <b/>
            <sz val="8"/>
            <rFont val="Tahoma"/>
            <family val="2"/>
          </rPr>
          <t>STAROSTWO POWIATOWE: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Wynagrodzenia związane z funkcjonow. JST
</t>
        </r>
        <r>
          <rPr>
            <b/>
            <u val="single"/>
            <sz val="8"/>
            <color indexed="60"/>
            <rFont val="Tahoma"/>
            <family val="2"/>
          </rPr>
          <t>suma:</t>
        </r>
        <r>
          <rPr>
            <b/>
            <sz val="8"/>
            <color indexed="60"/>
            <rFont val="Tahoma"/>
            <family val="2"/>
          </rPr>
          <t xml:space="preserve">
71019 (3.500 zł)  i 
71020 (5.473.634 zł)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STAROSTWO POWIATOWE:
Dział/rozdział:
</t>
        </r>
        <r>
          <rPr>
            <b/>
            <sz val="8"/>
            <color indexed="60"/>
            <rFont val="Tahoma"/>
            <family val="2"/>
          </rPr>
          <t xml:space="preserve">710/71019
710/71020
</t>
        </r>
      </text>
    </comment>
    <comment ref="C18" authorId="0">
      <text>
        <r>
          <rPr>
            <b/>
            <sz val="8"/>
            <rFont val="Tahoma"/>
            <family val="2"/>
          </rPr>
          <t>STAROSTWO POWIATOWE: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0"/>
            <rFont val="Tahoma"/>
            <family val="2"/>
          </rPr>
          <t>z zał. nr 2 WPF poz. wydatki bieżące ogółem</t>
        </r>
      </text>
    </comment>
    <comment ref="C21" authorId="0">
      <text>
        <r>
          <rPr>
            <b/>
            <sz val="8"/>
            <rFont val="Tahoma"/>
            <family val="2"/>
          </rPr>
          <t>STAROSTWO POWIATOWE: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0"/>
            <rFont val="Tahoma"/>
            <family val="2"/>
          </rPr>
          <t>Wartość wpisana z "</t>
        </r>
        <r>
          <rPr>
            <b/>
            <i/>
            <sz val="8"/>
            <color indexed="60"/>
            <rFont val="Tahoma"/>
            <family val="2"/>
          </rPr>
          <t xml:space="preserve">Planu przychodów i rozchodów budżetu powiatu 2011" </t>
        </r>
        <r>
          <rPr>
            <b/>
            <sz val="8"/>
            <color indexed="60"/>
            <rFont val="Tahoma"/>
            <family val="2"/>
          </rPr>
          <t>PRZYCHODY</t>
        </r>
      </text>
    </comment>
    <comment ref="C24" authorId="0">
      <text>
        <r>
          <rPr>
            <b/>
            <sz val="8"/>
            <rFont val="Tahoma"/>
            <family val="2"/>
          </rPr>
          <t>STAROSTWO POWIATOWE: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0"/>
            <rFont val="Tahoma"/>
            <family val="2"/>
          </rPr>
          <t>Poz. Razem 2011 z tabeli "Obsługa długu"</t>
        </r>
      </text>
    </comment>
    <comment ref="C25" authorId="0">
      <text>
        <r>
          <rPr>
            <b/>
            <sz val="8"/>
            <rFont val="Tahoma"/>
            <family val="2"/>
          </rPr>
          <t>STAROSTWO POWIATOWE: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0"/>
            <rFont val="Tahoma"/>
            <family val="2"/>
          </rPr>
          <t>Rata kapitałowa 2011 z tabeli "Obsługa długu"</t>
        </r>
      </text>
    </comment>
    <comment ref="C26" authorId="0">
      <text>
        <r>
          <rPr>
            <b/>
            <sz val="8"/>
            <rFont val="Tahoma"/>
            <family val="2"/>
          </rPr>
          <t>STAROSTWO POWIATOWE: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0"/>
            <rFont val="Tahoma"/>
            <family val="2"/>
          </rPr>
          <t>Odsetki 2011 z tabeli "Obsługa długu"</t>
        </r>
      </text>
    </comment>
    <comment ref="C34" authorId="0">
      <text>
        <r>
          <rPr>
            <b/>
            <sz val="8"/>
            <rFont val="Tahoma"/>
            <family val="2"/>
          </rPr>
          <t>STAROSTWO POWIATOWE: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0"/>
            <rFont val="Tahoma"/>
            <family val="2"/>
          </rPr>
          <t>rata kapitałowa 2010r. (12.165.759 zł) - rata kapitałowa 2011 r. (1.671.971) =</t>
        </r>
        <r>
          <rPr>
            <sz val="8"/>
            <color indexed="60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10.493.788</t>
        </r>
      </text>
    </comment>
  </commentList>
</comments>
</file>

<file path=xl/sharedStrings.xml><?xml version="1.0" encoding="utf-8"?>
<sst xmlns="http://schemas.openxmlformats.org/spreadsheetml/2006/main" count="92" uniqueCount="60">
  <si>
    <t>Wieloletnia prognoza finansowa na lata 2011-2016</t>
  </si>
  <si>
    <t>Lp.</t>
  </si>
  <si>
    <t>Wyszczególnienie</t>
  </si>
  <si>
    <t>Dochody ogółem, z tego:</t>
  </si>
  <si>
    <t>a</t>
  </si>
  <si>
    <t>dochody bieżące</t>
  </si>
  <si>
    <t>b</t>
  </si>
  <si>
    <t>dochody majątkowe, w tym:</t>
  </si>
  <si>
    <t>c</t>
  </si>
  <si>
    <t>ze sprzedaży majątku</t>
  </si>
  <si>
    <t>Wydatki bieżące (bez odsetek i prowizji od: kredytów i pożyczek oraz wyemitowanych papierów wartościowych), w tym:</t>
  </si>
  <si>
    <t xml:space="preserve">na wynagrodzenia i składki od nich naliczane </t>
  </si>
  <si>
    <t>-</t>
  </si>
  <si>
    <t xml:space="preserve">związane z funkcjonowaniem organów JST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</si>
  <si>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</si>
  <si>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</si>
  <si>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</si>
  <si>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</si>
  <si>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t xml:space="preserve">wydatki bieżące objęte limitem art. 226 ust. 4 ufp </t>
  </si>
  <si>
    <t>Wynik budżetu po wykonaniu wydatków bieżących (bez obsługi długu) (1-2)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</si>
  <si>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</si>
  <si>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</si>
  <si>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</si>
  <si>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Środki do dyspozycji (3+4+5)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</si>
  <si>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</si>
  <si>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</si>
  <si>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</si>
  <si>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</si>
  <si>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</si>
  <si>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</si>
  <si>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</si>
  <si>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</si>
  <si>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</si>
  <si>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</si>
  <si>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</si>
  <si>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</si>
  <si>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</si>
  <si>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</si>
  <si>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>x</t>
  </si>
  <si>
    <t>NIE</t>
  </si>
  <si>
    <t>TAK</t>
  </si>
  <si>
    <t xml:space="preserve">Planowana łączna kwota spłaty zobowiązań/dochody ogółem - max 15% z  art. 169 sufp </t>
  </si>
  <si>
    <t xml:space="preserve">Zadłużenie/dochody ogółem ((13-13a):1) - max 60% z art. 170 sufp </t>
  </si>
  <si>
    <t>Wydatki bieżące razem (2 + 7b)</t>
  </si>
  <si>
    <t>Wydatki ogółem (10 + 19)</t>
  </si>
  <si>
    <t>Wynik budżetu (1 - 20)</t>
  </si>
  <si>
    <t xml:space="preserve">Przychody budżetu </t>
  </si>
  <si>
    <t>Rozchody budżetu (7a + 8)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</si>
  <si>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</si>
  <si>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i/>
        <sz val="10"/>
        <rFont val="Arial CE"/>
        <family val="0"/>
      </rPr>
      <t>prawa strona wzoru)</t>
    </r>
  </si>
  <si>
    <r>
      <t>Wskaźnik zadłużenia (</t>
    </r>
    <r>
      <rPr>
        <i/>
        <sz val="10"/>
        <rFont val="Arial CE"/>
        <family val="0"/>
      </rPr>
      <t>lewa strona wzoru)</t>
    </r>
  </si>
  <si>
    <t>Ocena spełnienia warunku uchwalenia budżetu z art. 243 ufp</t>
  </si>
  <si>
    <t>Załącznik nr 1</t>
  </si>
  <si>
    <t>Rady Powiatu Brzeskiego</t>
  </si>
  <si>
    <t xml:space="preserve">wydatki bieżące związane z funkcjonowaniem organów JST     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</si>
  <si>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</si>
  <si>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</si>
  <si>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</si>
  <si>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z dnia 31 marca 2011 r.</t>
  </si>
  <si>
    <t>do uchwały nr VI/40/11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</si>
</sst>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</numFmts>
  <fonts count="31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4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color indexed="60"/>
      <name val="Tahoma"/>
      <family val="2"/>
    </font>
    <font>
      <b/>
      <u val="single"/>
      <sz val="8"/>
      <color indexed="60"/>
      <name val="Tahoma"/>
      <family val="2"/>
    </font>
    <font>
      <b/>
      <i/>
      <sz val="8"/>
      <color indexed="60"/>
      <name val="Tahoma"/>
      <family val="2"/>
    </font>
    <font>
      <sz val="8"/>
      <color indexed="6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3" fontId="2" fillId="24" borderId="17" xfId="0" applyNumberFormat="1" applyFont="1" applyFill="1" applyBorder="1" applyAlignment="1">
      <alignment horizontal="left" vertical="center" wrapText="1"/>
    </xf>
    <xf numFmtId="3" fontId="2" fillId="24" borderId="18" xfId="0" applyNumberFormat="1" applyFont="1" applyFill="1" applyBorder="1" applyAlignment="1" applyProtection="1">
      <alignment/>
      <protection/>
    </xf>
    <xf numFmtId="3" fontId="2" fillId="24" borderId="19" xfId="0" applyNumberFormat="1" applyFont="1" applyFill="1" applyBorder="1" applyAlignment="1" applyProtection="1">
      <alignment/>
      <protection/>
    </xf>
    <xf numFmtId="3" fontId="2" fillId="24" borderId="2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0" fillId="24" borderId="21" xfId="0" applyNumberFormat="1" applyFont="1" applyFill="1" applyBorder="1" applyAlignment="1">
      <alignment horizontal="center" vertical="top"/>
    </xf>
    <xf numFmtId="3" fontId="0" fillId="24" borderId="22" xfId="0" applyNumberFormat="1" applyFont="1" applyFill="1" applyBorder="1" applyAlignment="1">
      <alignment horizontal="left" vertical="center" wrapText="1"/>
    </xf>
    <xf numFmtId="3" fontId="0" fillId="24" borderId="23" xfId="0" applyNumberFormat="1" applyFont="1" applyFill="1" applyBorder="1" applyAlignment="1">
      <alignment/>
    </xf>
    <xf numFmtId="3" fontId="0" fillId="24" borderId="24" xfId="0" applyNumberFormat="1" applyFont="1" applyFill="1" applyBorder="1" applyAlignment="1">
      <alignment/>
    </xf>
    <xf numFmtId="3" fontId="0" fillId="24" borderId="25" xfId="0" applyNumberFormat="1" applyFont="1" applyFill="1" applyBorder="1" applyAlignment="1">
      <alignment/>
    </xf>
    <xf numFmtId="3" fontId="0" fillId="24" borderId="26" xfId="0" applyNumberFormat="1" applyFont="1" applyFill="1" applyBorder="1" applyAlignment="1">
      <alignment/>
    </xf>
    <xf numFmtId="3" fontId="0" fillId="24" borderId="27" xfId="0" applyNumberFormat="1" applyFont="1" applyFill="1" applyBorder="1" applyAlignment="1">
      <alignment/>
    </xf>
    <xf numFmtId="3" fontId="0" fillId="24" borderId="28" xfId="0" applyNumberFormat="1" applyFont="1" applyFill="1" applyBorder="1" applyAlignment="1">
      <alignment/>
    </xf>
    <xf numFmtId="3" fontId="2" fillId="24" borderId="18" xfId="0" applyNumberFormat="1" applyFont="1" applyFill="1" applyBorder="1" applyAlignment="1">
      <alignment horizontal="right" vertical="center"/>
    </xf>
    <xf numFmtId="3" fontId="2" fillId="24" borderId="19" xfId="0" applyNumberFormat="1" applyFont="1" applyFill="1" applyBorder="1" applyAlignment="1">
      <alignment horizontal="right" vertical="center"/>
    </xf>
    <xf numFmtId="3" fontId="2" fillId="24" borderId="20" xfId="0" applyNumberFormat="1" applyFont="1" applyFill="1" applyBorder="1" applyAlignment="1">
      <alignment horizontal="right" vertical="center"/>
    </xf>
    <xf numFmtId="3" fontId="2" fillId="24" borderId="14" xfId="0" applyNumberFormat="1" applyFont="1" applyFill="1" applyBorder="1" applyAlignment="1">
      <alignment/>
    </xf>
    <xf numFmtId="3" fontId="2" fillId="24" borderId="15" xfId="0" applyNumberFormat="1" applyFont="1" applyFill="1" applyBorder="1" applyAlignment="1">
      <alignment/>
    </xf>
    <xf numFmtId="3" fontId="2" fillId="24" borderId="16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/>
    </xf>
    <xf numFmtId="3" fontId="0" fillId="24" borderId="20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 horizontal="center" vertical="top"/>
    </xf>
    <xf numFmtId="3" fontId="2" fillId="24" borderId="22" xfId="0" applyNumberFormat="1" applyFont="1" applyFill="1" applyBorder="1" applyAlignment="1">
      <alignment horizontal="left" vertical="center" wrapText="1"/>
    </xf>
    <xf numFmtId="3" fontId="2" fillId="24" borderId="19" xfId="0" applyNumberFormat="1" applyFont="1" applyFill="1" applyBorder="1" applyAlignment="1">
      <alignment/>
    </xf>
    <xf numFmtId="3" fontId="2" fillId="24" borderId="20" xfId="0" applyNumberFormat="1" applyFont="1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3" fontId="0" fillId="24" borderId="15" xfId="0" applyNumberFormat="1" applyFont="1" applyFill="1" applyBorder="1" applyAlignment="1">
      <alignment/>
    </xf>
    <xf numFmtId="3" fontId="0" fillId="24" borderId="16" xfId="0" applyNumberFormat="1" applyFont="1" applyFill="1" applyBorder="1" applyAlignment="1">
      <alignment/>
    </xf>
    <xf numFmtId="3" fontId="0" fillId="20" borderId="29" xfId="0" applyNumberFormat="1" applyFont="1" applyFill="1" applyBorder="1" applyAlignment="1">
      <alignment/>
    </xf>
    <xf numFmtId="3" fontId="0" fillId="24" borderId="30" xfId="0" applyNumberFormat="1" applyFont="1" applyFill="1" applyBorder="1" applyAlignment="1">
      <alignment/>
    </xf>
    <xf numFmtId="3" fontId="0" fillId="20" borderId="31" xfId="0" applyNumberFormat="1" applyFont="1" applyFill="1" applyBorder="1" applyAlignment="1">
      <alignment/>
    </xf>
    <xf numFmtId="3" fontId="0" fillId="24" borderId="21" xfId="0" applyNumberFormat="1" applyFont="1" applyFill="1" applyBorder="1" applyAlignment="1">
      <alignment/>
    </xf>
    <xf numFmtId="49" fontId="0" fillId="20" borderId="31" xfId="0" applyNumberFormat="1" applyFont="1" applyFill="1" applyBorder="1" applyAlignment="1">
      <alignment horizontal="right"/>
    </xf>
    <xf numFmtId="49" fontId="0" fillId="24" borderId="21" xfId="0" applyNumberFormat="1" applyFont="1" applyFill="1" applyBorder="1" applyAlignment="1">
      <alignment horizontal="right"/>
    </xf>
    <xf numFmtId="49" fontId="0" fillId="24" borderId="24" xfId="0" applyNumberFormat="1" applyFont="1" applyFill="1" applyBorder="1" applyAlignment="1">
      <alignment horizontal="right"/>
    </xf>
    <xf numFmtId="3" fontId="0" fillId="24" borderId="24" xfId="0" applyNumberFormat="1" applyFont="1" applyFill="1" applyBorder="1" applyAlignment="1">
      <alignment horizontal="right"/>
    </xf>
    <xf numFmtId="3" fontId="0" fillId="24" borderId="25" xfId="0" applyNumberFormat="1" applyFont="1" applyFill="1" applyBorder="1" applyAlignment="1">
      <alignment horizontal="right"/>
    </xf>
    <xf numFmtId="49" fontId="0" fillId="20" borderId="31" xfId="0" applyNumberFormat="1" applyFont="1" applyFill="1" applyBorder="1" applyAlignment="1">
      <alignment horizontal="center"/>
    </xf>
    <xf numFmtId="49" fontId="0" fillId="24" borderId="21" xfId="0" applyNumberFormat="1" applyFont="1" applyFill="1" applyBorder="1" applyAlignment="1">
      <alignment horizontal="center"/>
    </xf>
    <xf numFmtId="49" fontId="0" fillId="24" borderId="24" xfId="0" applyNumberFormat="1" applyFont="1" applyFill="1" applyBorder="1" applyAlignment="1">
      <alignment horizontal="center"/>
    </xf>
    <xf numFmtId="172" fontId="0" fillId="24" borderId="24" xfId="0" applyNumberFormat="1" applyFont="1" applyFill="1" applyBorder="1" applyAlignment="1">
      <alignment horizontal="center"/>
    </xf>
    <xf numFmtId="4" fontId="2" fillId="24" borderId="22" xfId="0" applyNumberFormat="1" applyFont="1" applyFill="1" applyBorder="1" applyAlignment="1">
      <alignment horizontal="left" vertical="center" wrapText="1"/>
    </xf>
    <xf numFmtId="172" fontId="0" fillId="20" borderId="31" xfId="0" applyNumberFormat="1" applyFont="1" applyFill="1" applyBorder="1" applyAlignment="1">
      <alignment horizontal="center"/>
    </xf>
    <xf numFmtId="172" fontId="0" fillId="24" borderId="21" xfId="0" applyNumberFormat="1" applyFont="1" applyFill="1" applyBorder="1" applyAlignment="1">
      <alignment horizontal="center"/>
    </xf>
    <xf numFmtId="172" fontId="0" fillId="24" borderId="25" xfId="0" applyNumberFormat="1" applyFont="1" applyFill="1" applyBorder="1" applyAlignment="1">
      <alignment horizontal="center"/>
    </xf>
    <xf numFmtId="10" fontId="0" fillId="24" borderId="24" xfId="0" applyNumberFormat="1" applyFont="1" applyFill="1" applyBorder="1" applyAlignment="1">
      <alignment horizontal="center"/>
    </xf>
    <xf numFmtId="10" fontId="0" fillId="24" borderId="25" xfId="0" applyNumberFormat="1" applyFont="1" applyFill="1" applyBorder="1" applyAlignment="1">
      <alignment horizontal="center"/>
    </xf>
    <xf numFmtId="3" fontId="2" fillId="24" borderId="32" xfId="0" applyNumberFormat="1" applyFont="1" applyFill="1" applyBorder="1" applyAlignment="1">
      <alignment horizontal="center" vertical="top"/>
    </xf>
    <xf numFmtId="3" fontId="2" fillId="24" borderId="33" xfId="0" applyNumberFormat="1" applyFont="1" applyFill="1" applyBorder="1" applyAlignment="1">
      <alignment horizontal="left" vertical="center" wrapText="1"/>
    </xf>
    <xf numFmtId="172" fontId="0" fillId="20" borderId="34" xfId="0" applyNumberFormat="1" applyFont="1" applyFill="1" applyBorder="1" applyAlignment="1">
      <alignment horizontal="center"/>
    </xf>
    <xf numFmtId="172" fontId="0" fillId="24" borderId="32" xfId="0" applyNumberFormat="1" applyFont="1" applyFill="1" applyBorder="1" applyAlignment="1">
      <alignment horizontal="center"/>
    </xf>
    <xf numFmtId="172" fontId="0" fillId="24" borderId="35" xfId="0" applyNumberFormat="1" applyFont="1" applyFill="1" applyBorder="1" applyAlignment="1">
      <alignment horizontal="center"/>
    </xf>
    <xf numFmtId="10" fontId="0" fillId="24" borderId="35" xfId="0" applyNumberFormat="1" applyFont="1" applyFill="1" applyBorder="1" applyAlignment="1">
      <alignment horizontal="center"/>
    </xf>
    <xf numFmtId="10" fontId="0" fillId="24" borderId="36" xfId="0" applyNumberFormat="1" applyFont="1" applyFill="1" applyBorder="1" applyAlignment="1">
      <alignment horizontal="center"/>
    </xf>
    <xf numFmtId="3" fontId="2" fillId="25" borderId="30" xfId="0" applyNumberFormat="1" applyFont="1" applyFill="1" applyBorder="1" applyAlignment="1">
      <alignment horizontal="center" vertical="top"/>
    </xf>
    <xf numFmtId="3" fontId="2" fillId="25" borderId="17" xfId="0" applyNumberFormat="1" applyFont="1" applyFill="1" applyBorder="1" applyAlignment="1">
      <alignment horizontal="left" vertical="center" wrapText="1"/>
    </xf>
    <xf numFmtId="3" fontId="2" fillId="26" borderId="29" xfId="0" applyNumberFormat="1" applyFont="1" applyFill="1" applyBorder="1" applyAlignment="1">
      <alignment/>
    </xf>
    <xf numFmtId="3" fontId="2" fillId="25" borderId="18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2" fillId="25" borderId="20" xfId="0" applyNumberFormat="1" applyFont="1" applyFill="1" applyBorder="1" applyAlignment="1">
      <alignment/>
    </xf>
    <xf numFmtId="3" fontId="2" fillId="25" borderId="21" xfId="0" applyNumberFormat="1" applyFont="1" applyFill="1" applyBorder="1" applyAlignment="1">
      <alignment horizontal="center" vertical="top"/>
    </xf>
    <xf numFmtId="3" fontId="2" fillId="25" borderId="22" xfId="0" applyNumberFormat="1" applyFont="1" applyFill="1" applyBorder="1" applyAlignment="1">
      <alignment horizontal="left" vertical="center" wrapText="1"/>
    </xf>
    <xf numFmtId="3" fontId="2" fillId="25" borderId="23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/>
    </xf>
    <xf numFmtId="3" fontId="2" fillId="25" borderId="25" xfId="0" applyNumberFormat="1" applyFont="1" applyFill="1" applyBorder="1" applyAlignment="1">
      <alignment/>
    </xf>
    <xf numFmtId="3" fontId="2" fillId="25" borderId="37" xfId="0" applyNumberFormat="1" applyFont="1" applyFill="1" applyBorder="1" applyAlignment="1">
      <alignment/>
    </xf>
    <xf numFmtId="3" fontId="2" fillId="25" borderId="35" xfId="0" applyNumberFormat="1" applyFont="1" applyFill="1" applyBorder="1" applyAlignment="1">
      <alignment/>
    </xf>
    <xf numFmtId="3" fontId="2" fillId="25" borderId="36" xfId="0" applyNumberFormat="1" applyFont="1" applyFill="1" applyBorder="1" applyAlignment="1">
      <alignment/>
    </xf>
    <xf numFmtId="3" fontId="3" fillId="27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24" borderId="38" xfId="0" applyNumberFormat="1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left" vertical="center" wrapText="1"/>
    </xf>
    <xf numFmtId="172" fontId="0" fillId="24" borderId="18" xfId="0" applyNumberFormat="1" applyFont="1" applyFill="1" applyBorder="1" applyAlignment="1">
      <alignment horizontal="center" vertical="center"/>
    </xf>
    <xf numFmtId="49" fontId="5" fillId="24" borderId="39" xfId="0" applyNumberFormat="1" applyFont="1" applyFill="1" applyBorder="1" applyAlignment="1">
      <alignment horizontal="center" vertical="center"/>
    </xf>
    <xf numFmtId="49" fontId="0" fillId="24" borderId="31" xfId="0" applyNumberFormat="1" applyFont="1" applyFill="1" applyBorder="1" applyAlignment="1">
      <alignment horizontal="left" vertical="center"/>
    </xf>
    <xf numFmtId="172" fontId="0" fillId="24" borderId="23" xfId="0" applyNumberFormat="1" applyFont="1" applyFill="1" applyBorder="1" applyAlignment="1">
      <alignment horizontal="center" vertical="center"/>
    </xf>
    <xf numFmtId="49" fontId="0" fillId="24" borderId="39" xfId="0" applyNumberFormat="1" applyFont="1" applyFill="1" applyBorder="1" applyAlignment="1">
      <alignment horizontal="center" vertical="center"/>
    </xf>
    <xf numFmtId="49" fontId="0" fillId="24" borderId="40" xfId="0" applyNumberFormat="1" applyFont="1" applyFill="1" applyBorder="1" applyAlignment="1">
      <alignment horizontal="center" vertical="center"/>
    </xf>
    <xf numFmtId="49" fontId="0" fillId="24" borderId="34" xfId="0" applyNumberFormat="1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top"/>
    </xf>
    <xf numFmtId="0" fontId="2" fillId="20" borderId="41" xfId="0" applyFont="1" applyFill="1" applyBorder="1" applyAlignment="1">
      <alignment horizontal="center" vertical="center" wrapText="1"/>
    </xf>
    <xf numFmtId="3" fontId="2" fillId="24" borderId="38" xfId="0" applyNumberFormat="1" applyFont="1" applyFill="1" applyBorder="1" applyAlignment="1">
      <alignment horizontal="center" vertical="top"/>
    </xf>
    <xf numFmtId="3" fontId="0" fillId="24" borderId="39" xfId="0" applyNumberFormat="1" applyFont="1" applyFill="1" applyBorder="1" applyAlignment="1">
      <alignment horizontal="center" vertical="top"/>
    </xf>
    <xf numFmtId="3" fontId="0" fillId="24" borderId="40" xfId="0" applyNumberFormat="1" applyFont="1" applyFill="1" applyBorder="1" applyAlignment="1">
      <alignment horizontal="center" vertical="top"/>
    </xf>
    <xf numFmtId="3" fontId="2" fillId="24" borderId="41" xfId="0" applyNumberFormat="1" applyFont="1" applyFill="1" applyBorder="1" applyAlignment="1">
      <alignment horizontal="center" vertical="top"/>
    </xf>
    <xf numFmtId="3" fontId="2" fillId="24" borderId="42" xfId="0" applyNumberFormat="1" applyFont="1" applyFill="1" applyBorder="1" applyAlignment="1">
      <alignment horizontal="center" vertical="top"/>
    </xf>
    <xf numFmtId="3" fontId="2" fillId="0" borderId="39" xfId="0" applyNumberFormat="1" applyFont="1" applyFill="1" applyBorder="1" applyAlignment="1">
      <alignment horizontal="center" vertical="top"/>
    </xf>
    <xf numFmtId="3" fontId="0" fillId="0" borderId="39" xfId="0" applyNumberFormat="1" applyFont="1" applyFill="1" applyBorder="1" applyAlignment="1">
      <alignment horizontal="center" vertical="top"/>
    </xf>
    <xf numFmtId="3" fontId="2" fillId="0" borderId="43" xfId="0" applyNumberFormat="1" applyFont="1" applyFill="1" applyBorder="1" applyAlignment="1">
      <alignment horizontal="center" vertical="top"/>
    </xf>
    <xf numFmtId="3" fontId="2" fillId="0" borderId="38" xfId="0" applyNumberFormat="1" applyFont="1" applyFill="1" applyBorder="1" applyAlignment="1">
      <alignment horizontal="center" vertical="top"/>
    </xf>
    <xf numFmtId="3" fontId="2" fillId="24" borderId="44" xfId="0" applyNumberFormat="1" applyFont="1" applyFill="1" applyBorder="1" applyAlignment="1">
      <alignment horizontal="center" vertical="top"/>
    </xf>
    <xf numFmtId="3" fontId="2" fillId="24" borderId="38" xfId="0" applyNumberFormat="1" applyFont="1" applyFill="1" applyBorder="1" applyAlignment="1">
      <alignment horizontal="left" vertical="center" wrapText="1"/>
    </xf>
    <xf numFmtId="3" fontId="0" fillId="24" borderId="39" xfId="0" applyNumberFormat="1" applyFont="1" applyFill="1" applyBorder="1" applyAlignment="1">
      <alignment horizontal="left" vertical="center" wrapText="1"/>
    </xf>
    <xf numFmtId="3" fontId="0" fillId="24" borderId="40" xfId="0" applyNumberFormat="1" applyFont="1" applyFill="1" applyBorder="1" applyAlignment="1">
      <alignment horizontal="left" vertical="center" wrapText="1"/>
    </xf>
    <xf numFmtId="3" fontId="2" fillId="24" borderId="41" xfId="0" applyNumberFormat="1" applyFont="1" applyFill="1" applyBorder="1" applyAlignment="1">
      <alignment horizontal="left" vertical="center" wrapText="1"/>
    </xf>
    <xf numFmtId="3" fontId="2" fillId="24" borderId="42" xfId="0" applyNumberFormat="1" applyFont="1" applyFill="1" applyBorder="1" applyAlignment="1">
      <alignment horizontal="left" vertical="center" wrapText="1"/>
    </xf>
    <xf numFmtId="3" fontId="2" fillId="24" borderId="39" xfId="0" applyNumberFormat="1" applyFont="1" applyFill="1" applyBorder="1" applyAlignment="1">
      <alignment horizontal="left" vertical="center" wrapText="1"/>
    </xf>
    <xf numFmtId="3" fontId="2" fillId="24" borderId="43" xfId="0" applyNumberFormat="1" applyFont="1" applyFill="1" applyBorder="1" applyAlignment="1">
      <alignment horizontal="left" vertical="center" wrapText="1"/>
    </xf>
    <xf numFmtId="3" fontId="2" fillId="24" borderId="44" xfId="0" applyNumberFormat="1" applyFont="1" applyFill="1" applyBorder="1" applyAlignment="1">
      <alignment horizontal="left" vertical="center" wrapText="1"/>
    </xf>
    <xf numFmtId="3" fontId="2" fillId="24" borderId="37" xfId="0" applyNumberFormat="1" applyFont="1" applyFill="1" applyBorder="1" applyAlignment="1">
      <alignment/>
    </xf>
    <xf numFmtId="3" fontId="2" fillId="24" borderId="35" xfId="0" applyNumberFormat="1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3" fillId="27" borderId="45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/>
    </xf>
    <xf numFmtId="3" fontId="2" fillId="25" borderId="32" xfId="0" applyNumberFormat="1" applyFont="1" applyFill="1" applyBorder="1" applyAlignment="1">
      <alignment horizontal="center" vertical="top"/>
    </xf>
    <xf numFmtId="3" fontId="2" fillId="25" borderId="33" xfId="0" applyNumberFormat="1" applyFont="1" applyFill="1" applyBorder="1" applyAlignment="1">
      <alignment horizontal="left" vertical="center" wrapText="1"/>
    </xf>
    <xf numFmtId="172" fontId="0" fillId="24" borderId="47" xfId="0" applyNumberFormat="1" applyFont="1" applyFill="1" applyBorder="1" applyAlignment="1">
      <alignment horizontal="center" vertical="center"/>
    </xf>
    <xf numFmtId="172" fontId="0" fillId="24" borderId="48" xfId="0" applyNumberFormat="1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3" fontId="2" fillId="24" borderId="18" xfId="0" applyNumberFormat="1" applyFont="1" applyFill="1" applyBorder="1" applyAlignment="1">
      <alignment/>
    </xf>
    <xf numFmtId="3" fontId="0" fillId="24" borderId="26" xfId="0" applyNumberFormat="1" applyFont="1" applyFill="1" applyBorder="1" applyAlignment="1">
      <alignment/>
    </xf>
    <xf numFmtId="3" fontId="0" fillId="24" borderId="27" xfId="0" applyNumberFormat="1" applyFont="1" applyFill="1" applyBorder="1" applyAlignment="1">
      <alignment/>
    </xf>
    <xf numFmtId="3" fontId="0" fillId="24" borderId="28" xfId="0" applyNumberFormat="1" applyFont="1" applyFill="1" applyBorder="1" applyAlignment="1">
      <alignment/>
    </xf>
    <xf numFmtId="3" fontId="0" fillId="24" borderId="23" xfId="0" applyNumberFormat="1" applyFont="1" applyFill="1" applyBorder="1" applyAlignment="1">
      <alignment/>
    </xf>
    <xf numFmtId="3" fontId="0" fillId="24" borderId="24" xfId="0" applyNumberFormat="1" applyFont="1" applyFill="1" applyBorder="1" applyAlignment="1">
      <alignment/>
    </xf>
    <xf numFmtId="3" fontId="0" fillId="24" borderId="25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/>
    </xf>
    <xf numFmtId="3" fontId="0" fillId="24" borderId="20" xfId="0" applyNumberFormat="1" applyFont="1" applyFill="1" applyBorder="1" applyAlignment="1">
      <alignment/>
    </xf>
    <xf numFmtId="3" fontId="2" fillId="20" borderId="29" xfId="0" applyNumberFormat="1" applyFont="1" applyFill="1" applyBorder="1" applyAlignment="1" applyProtection="1">
      <alignment/>
      <protection/>
    </xf>
    <xf numFmtId="3" fontId="0" fillId="20" borderId="34" xfId="0" applyNumberFormat="1" applyFont="1" applyFill="1" applyBorder="1" applyAlignment="1">
      <alignment/>
    </xf>
    <xf numFmtId="3" fontId="2" fillId="20" borderId="29" xfId="0" applyNumberFormat="1" applyFont="1" applyFill="1" applyBorder="1" applyAlignment="1">
      <alignment horizontal="right" vertical="center"/>
    </xf>
    <xf numFmtId="3" fontId="0" fillId="20" borderId="50" xfId="0" applyNumberFormat="1" applyFont="1" applyFill="1" applyBorder="1" applyAlignment="1">
      <alignment/>
    </xf>
    <xf numFmtId="3" fontId="2" fillId="20" borderId="12" xfId="0" applyNumberFormat="1" applyFont="1" applyFill="1" applyBorder="1" applyAlignment="1">
      <alignment/>
    </xf>
    <xf numFmtId="3" fontId="0" fillId="20" borderId="51" xfId="0" applyNumberFormat="1" applyFont="1" applyFill="1" applyBorder="1" applyAlignment="1">
      <alignment/>
    </xf>
    <xf numFmtId="3" fontId="0" fillId="20" borderId="52" xfId="0" applyNumberFormat="1" applyFont="1" applyFill="1" applyBorder="1" applyAlignment="1">
      <alignment/>
    </xf>
    <xf numFmtId="3" fontId="2" fillId="20" borderId="29" xfId="0" applyNumberFormat="1" applyFont="1" applyFill="1" applyBorder="1" applyAlignment="1">
      <alignment/>
    </xf>
    <xf numFmtId="3" fontId="2" fillId="20" borderId="31" xfId="0" applyNumberFormat="1" applyFont="1" applyFill="1" applyBorder="1" applyAlignment="1">
      <alignment/>
    </xf>
    <xf numFmtId="3" fontId="2" fillId="20" borderId="34" xfId="0" applyNumberFormat="1" applyFont="1" applyFill="1" applyBorder="1" applyAlignment="1">
      <alignment/>
    </xf>
    <xf numFmtId="3" fontId="0" fillId="20" borderId="5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0" fillId="24" borderId="0" xfId="0" applyNumberFormat="1" applyFont="1" applyFill="1" applyBorder="1" applyAlignment="1">
      <alignment horizontal="center" vertical="top"/>
    </xf>
    <xf numFmtId="3" fontId="0" fillId="24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C1">
      <selection activeCell="F4" sqref="F4"/>
    </sheetView>
  </sheetViews>
  <sheetFormatPr defaultColWidth="9.00390625" defaultRowHeight="12.75"/>
  <cols>
    <col min="1" max="1" width="4.75390625" style="0" customWidth="1"/>
    <col min="2" max="2" width="84.75390625" style="0" customWidth="1"/>
    <col min="3" max="8" width="17.75390625" style="0" customWidth="1"/>
  </cols>
  <sheetData>
    <row r="1" ht="12.75">
      <c r="G1" t="s">
        <v>52</v>
      </c>
    </row>
    <row r="2" ht="12.75">
      <c r="G2" t="s">
        <v>59</v>
      </c>
    </row>
    <row r="3" ht="12.75">
      <c r="G3" t="s">
        <v>53</v>
      </c>
    </row>
    <row r="4" ht="12.75">
      <c r="G4" t="s">
        <v>58</v>
      </c>
    </row>
    <row r="5" spans="1:8" s="1" customFormat="1" ht="24" customHeight="1">
      <c r="A5" s="142" t="s">
        <v>0</v>
      </c>
      <c r="B5" s="143"/>
      <c r="C5" s="143"/>
      <c r="D5" s="143"/>
      <c r="E5" s="143"/>
      <c r="F5" s="143"/>
      <c r="G5" s="143"/>
      <c r="H5" s="143"/>
    </row>
    <row r="6" s="1" customFormat="1" ht="24" customHeight="1" thickBot="1"/>
    <row r="7" spans="1:8" s="1" customFormat="1" ht="24" customHeight="1" thickBot="1">
      <c r="A7" s="92" t="s">
        <v>1</v>
      </c>
      <c r="B7" s="92" t="s">
        <v>2</v>
      </c>
      <c r="C7" s="4">
        <v>2011</v>
      </c>
      <c r="D7" s="5">
        <v>2012</v>
      </c>
      <c r="E7" s="6">
        <v>2013</v>
      </c>
      <c r="F7" s="7">
        <v>2014</v>
      </c>
      <c r="G7" s="7">
        <v>2015</v>
      </c>
      <c r="H7" s="8">
        <v>2016</v>
      </c>
    </row>
    <row r="8" spans="1:8" s="13" customFormat="1" ht="24" customHeight="1">
      <c r="A8" s="93">
        <v>1</v>
      </c>
      <c r="B8" s="103" t="s">
        <v>3</v>
      </c>
      <c r="C8" s="131">
        <f aca="true" t="shared" si="0" ref="C8:H8">C9+C10</f>
        <v>88406756</v>
      </c>
      <c r="D8" s="10">
        <f t="shared" si="0"/>
        <v>99384731</v>
      </c>
      <c r="E8" s="11">
        <f t="shared" si="0"/>
        <v>91098293</v>
      </c>
      <c r="F8" s="11">
        <f t="shared" si="0"/>
        <v>96324329</v>
      </c>
      <c r="G8" s="11">
        <f t="shared" si="0"/>
        <v>96413616</v>
      </c>
      <c r="H8" s="12">
        <f t="shared" si="0"/>
        <v>99572679</v>
      </c>
    </row>
    <row r="9" spans="1:8" s="1" customFormat="1" ht="24" customHeight="1">
      <c r="A9" s="94" t="s">
        <v>4</v>
      </c>
      <c r="B9" s="104" t="s">
        <v>5</v>
      </c>
      <c r="C9" s="39">
        <f>79121785+4241+17000-383000-439392</f>
        <v>78320634</v>
      </c>
      <c r="D9" s="125">
        <v>84511394</v>
      </c>
      <c r="E9" s="126">
        <v>86319336</v>
      </c>
      <c r="F9" s="126">
        <v>89858429</v>
      </c>
      <c r="G9" s="126">
        <v>92913616</v>
      </c>
      <c r="H9" s="127">
        <v>96072679</v>
      </c>
    </row>
    <row r="10" spans="1:8" s="1" customFormat="1" ht="24" customHeight="1">
      <c r="A10" s="94" t="s">
        <v>6</v>
      </c>
      <c r="B10" s="104" t="s">
        <v>7</v>
      </c>
      <c r="C10" s="39">
        <f>9264253+671869+150000</f>
        <v>10086122</v>
      </c>
      <c r="D10" s="125">
        <f>4590737+10282600</f>
        <v>14873337</v>
      </c>
      <c r="E10" s="126">
        <v>4778957</v>
      </c>
      <c r="F10" s="126">
        <v>6465900</v>
      </c>
      <c r="G10" s="126">
        <v>3500000</v>
      </c>
      <c r="H10" s="127">
        <v>3500000</v>
      </c>
    </row>
    <row r="11" spans="1:8" s="1" customFormat="1" ht="24" customHeight="1" thickBot="1">
      <c r="A11" s="95" t="s">
        <v>8</v>
      </c>
      <c r="B11" s="105" t="s">
        <v>9</v>
      </c>
      <c r="C11" s="132">
        <v>212300</v>
      </c>
      <c r="D11" s="122">
        <v>400000</v>
      </c>
      <c r="E11" s="123">
        <v>381613</v>
      </c>
      <c r="F11" s="123">
        <v>700000</v>
      </c>
      <c r="G11" s="123">
        <v>200000</v>
      </c>
      <c r="H11" s="124">
        <v>200000</v>
      </c>
    </row>
    <row r="12" spans="1:8" s="1" customFormat="1" ht="27.75" customHeight="1">
      <c r="A12" s="93">
        <v>2</v>
      </c>
      <c r="B12" s="103" t="s">
        <v>10</v>
      </c>
      <c r="C12" s="133">
        <f>78485955-4241+671869+4241+4241+17000-383000+1675455</f>
        <v>80471520</v>
      </c>
      <c r="D12" s="22">
        <v>80753281</v>
      </c>
      <c r="E12" s="23">
        <v>83759879</v>
      </c>
      <c r="F12" s="23">
        <v>86455998</v>
      </c>
      <c r="G12" s="23">
        <v>91928414</v>
      </c>
      <c r="H12" s="24">
        <v>95109080</v>
      </c>
    </row>
    <row r="13" spans="1:8" s="1" customFormat="1" ht="24" customHeight="1">
      <c r="A13" s="94" t="s">
        <v>4</v>
      </c>
      <c r="B13" s="104" t="s">
        <v>11</v>
      </c>
      <c r="C13" s="39">
        <f>52327433-375150+300</f>
        <v>51952583</v>
      </c>
      <c r="D13" s="125">
        <v>53530964</v>
      </c>
      <c r="E13" s="126">
        <v>54762166</v>
      </c>
      <c r="F13" s="126">
        <v>56021696</v>
      </c>
      <c r="G13" s="126">
        <v>57310195</v>
      </c>
      <c r="H13" s="127">
        <v>58628329</v>
      </c>
    </row>
    <row r="14" spans="1:8" s="1" customFormat="1" ht="24" customHeight="1">
      <c r="A14" s="94" t="s">
        <v>12</v>
      </c>
      <c r="B14" s="104" t="s">
        <v>13</v>
      </c>
      <c r="C14" s="134">
        <f>5477134+9300</f>
        <v>5486434</v>
      </c>
      <c r="D14" s="125">
        <v>5740036</v>
      </c>
      <c r="E14" s="126">
        <v>5975378</v>
      </c>
      <c r="F14" s="126">
        <v>6214393</v>
      </c>
      <c r="G14" s="126">
        <v>6425682</v>
      </c>
      <c r="H14" s="127">
        <v>6644155</v>
      </c>
    </row>
    <row r="15" spans="1:8" s="1" customFormat="1" ht="24" customHeight="1">
      <c r="A15" s="94" t="s">
        <v>6</v>
      </c>
      <c r="B15" s="104" t="s">
        <v>54</v>
      </c>
      <c r="C15" s="141">
        <f>2686922+4241+40000+40000+509297</f>
        <v>3280460</v>
      </c>
      <c r="D15" s="125">
        <v>2748721</v>
      </c>
      <c r="E15" s="126">
        <v>2811942</v>
      </c>
      <c r="F15" s="126">
        <v>2876617</v>
      </c>
      <c r="G15" s="126">
        <v>2942779</v>
      </c>
      <c r="H15" s="127">
        <v>3010463</v>
      </c>
    </row>
    <row r="16" spans="1:8" s="1" customFormat="1" ht="24" customHeight="1">
      <c r="A16" s="94" t="s">
        <v>8</v>
      </c>
      <c r="B16" s="104" t="s">
        <v>14</v>
      </c>
      <c r="C16" s="39">
        <v>0</v>
      </c>
      <c r="D16" s="125">
        <v>0</v>
      </c>
      <c r="E16" s="126">
        <v>0</v>
      </c>
      <c r="F16" s="126">
        <v>0</v>
      </c>
      <c r="G16" s="126">
        <v>0</v>
      </c>
      <c r="H16" s="127">
        <v>0</v>
      </c>
    </row>
    <row r="17" spans="1:8" s="1" customFormat="1" ht="24" customHeight="1">
      <c r="A17" s="94" t="s">
        <v>15</v>
      </c>
      <c r="B17" s="104" t="s">
        <v>16</v>
      </c>
      <c r="C17" s="39">
        <v>0</v>
      </c>
      <c r="D17" s="125">
        <v>0</v>
      </c>
      <c r="E17" s="126">
        <v>0</v>
      </c>
      <c r="F17" s="126">
        <v>0</v>
      </c>
      <c r="G17" s="126">
        <v>0</v>
      </c>
      <c r="H17" s="127">
        <v>0</v>
      </c>
    </row>
    <row r="18" spans="1:8" s="1" customFormat="1" ht="24" customHeight="1" thickBot="1">
      <c r="A18" s="95" t="s">
        <v>17</v>
      </c>
      <c r="B18" s="105" t="s">
        <v>18</v>
      </c>
      <c r="C18" s="132">
        <f>2670972-4241+4241+425000</f>
        <v>3095972</v>
      </c>
      <c r="D18" s="122">
        <f>2799179-1286229</f>
        <v>1512950</v>
      </c>
      <c r="E18" s="123">
        <f>2913945-1341245</f>
        <v>1572700</v>
      </c>
      <c r="F18" s="123">
        <f>3030503-2231603</f>
        <v>798900</v>
      </c>
      <c r="G18" s="123">
        <f>3133540-2208640</f>
        <v>924900</v>
      </c>
      <c r="H18" s="124">
        <f>3240080-2299980</f>
        <v>940100</v>
      </c>
    </row>
    <row r="19" spans="1:8" s="13" customFormat="1" ht="24" customHeight="1" thickBot="1">
      <c r="A19" s="96">
        <v>3</v>
      </c>
      <c r="B19" s="106" t="s">
        <v>19</v>
      </c>
      <c r="C19" s="135">
        <f aca="true" t="shared" si="1" ref="C19:H19">C8-C12</f>
        <v>7935236</v>
      </c>
      <c r="D19" s="25">
        <f t="shared" si="1"/>
        <v>18631450</v>
      </c>
      <c r="E19" s="26">
        <f t="shared" si="1"/>
        <v>7338414</v>
      </c>
      <c r="F19" s="26">
        <f t="shared" si="1"/>
        <v>9868331</v>
      </c>
      <c r="G19" s="26">
        <f t="shared" si="1"/>
        <v>4485202</v>
      </c>
      <c r="H19" s="27">
        <f t="shared" si="1"/>
        <v>4463599</v>
      </c>
    </row>
    <row r="20" spans="1:8" s="1" customFormat="1" ht="24" customHeight="1">
      <c r="A20" s="97">
        <v>4</v>
      </c>
      <c r="B20" s="107" t="s">
        <v>20</v>
      </c>
      <c r="C20" s="136">
        <f aca="true" t="shared" si="2" ref="C20:H20">C21</f>
        <v>4607958</v>
      </c>
      <c r="D20" s="128">
        <f t="shared" si="2"/>
        <v>2000000</v>
      </c>
      <c r="E20" s="129">
        <f t="shared" si="2"/>
        <v>3000000</v>
      </c>
      <c r="F20" s="129">
        <f t="shared" si="2"/>
        <v>0</v>
      </c>
      <c r="G20" s="129">
        <f t="shared" si="2"/>
        <v>0</v>
      </c>
      <c r="H20" s="130">
        <f t="shared" si="2"/>
        <v>0</v>
      </c>
    </row>
    <row r="21" spans="1:8" s="1" customFormat="1" ht="27.75" customHeight="1">
      <c r="A21" s="94" t="s">
        <v>4</v>
      </c>
      <c r="B21" s="104" t="s">
        <v>21</v>
      </c>
      <c r="C21" s="39">
        <f>3928658+679300</f>
        <v>4607958</v>
      </c>
      <c r="D21" s="125">
        <v>2000000</v>
      </c>
      <c r="E21" s="126">
        <v>3000000</v>
      </c>
      <c r="F21" s="126">
        <v>0</v>
      </c>
      <c r="G21" s="126">
        <v>0</v>
      </c>
      <c r="H21" s="127">
        <v>0</v>
      </c>
    </row>
    <row r="22" spans="1:8" s="1" customFormat="1" ht="24" customHeight="1">
      <c r="A22" s="98">
        <v>5</v>
      </c>
      <c r="B22" s="108" t="s">
        <v>22</v>
      </c>
      <c r="C22" s="39">
        <v>0</v>
      </c>
      <c r="D22" s="16">
        <v>0</v>
      </c>
      <c r="E22" s="17">
        <v>0</v>
      </c>
      <c r="F22" s="17">
        <v>0</v>
      </c>
      <c r="G22" s="17">
        <v>0</v>
      </c>
      <c r="H22" s="18">
        <v>0</v>
      </c>
    </row>
    <row r="23" spans="1:8" s="1" customFormat="1" ht="24" customHeight="1">
      <c r="A23" s="98">
        <v>6</v>
      </c>
      <c r="B23" s="108" t="s">
        <v>23</v>
      </c>
      <c r="C23" s="39">
        <f>C19+C20+C22</f>
        <v>12543194</v>
      </c>
      <c r="D23" s="16">
        <f>SUM(D19+D20+D22)</f>
        <v>20631450</v>
      </c>
      <c r="E23" s="17">
        <v>10338414</v>
      </c>
      <c r="F23" s="17">
        <f>SUM(F19+F20+F22)</f>
        <v>9868331</v>
      </c>
      <c r="G23" s="17">
        <f>SUM(G19+G20+G22)</f>
        <v>4485202</v>
      </c>
      <c r="H23" s="18">
        <f>SUM(H19+H20+H22)</f>
        <v>4463599</v>
      </c>
    </row>
    <row r="24" spans="1:8" s="1" customFormat="1" ht="24" customHeight="1">
      <c r="A24" s="98">
        <v>7</v>
      </c>
      <c r="B24" s="108" t="s">
        <v>24</v>
      </c>
      <c r="C24" s="39">
        <v>2171971</v>
      </c>
      <c r="D24" s="16">
        <v>3060163</v>
      </c>
      <c r="E24" s="17">
        <v>2338414</v>
      </c>
      <c r="F24" s="17">
        <v>2368331</v>
      </c>
      <c r="G24" s="17">
        <v>2098465</v>
      </c>
      <c r="H24" s="18">
        <v>1828415</v>
      </c>
    </row>
    <row r="25" spans="1:8" s="1" customFormat="1" ht="24" customHeight="1">
      <c r="A25" s="99" t="s">
        <v>4</v>
      </c>
      <c r="B25" s="104" t="s">
        <v>25</v>
      </c>
      <c r="C25" s="39">
        <v>1671971</v>
      </c>
      <c r="D25" s="16">
        <v>2660163</v>
      </c>
      <c r="E25" s="17">
        <v>2038414</v>
      </c>
      <c r="F25" s="17">
        <v>2118331</v>
      </c>
      <c r="G25" s="17">
        <v>1948465</v>
      </c>
      <c r="H25" s="18">
        <v>1728415</v>
      </c>
    </row>
    <row r="26" spans="1:8" s="1" customFormat="1" ht="24" customHeight="1">
      <c r="A26" s="99" t="s">
        <v>6</v>
      </c>
      <c r="B26" s="104" t="s">
        <v>26</v>
      </c>
      <c r="C26" s="39">
        <v>500000</v>
      </c>
      <c r="D26" s="16">
        <v>400000</v>
      </c>
      <c r="E26" s="17">
        <v>300000</v>
      </c>
      <c r="F26" s="17">
        <v>250000</v>
      </c>
      <c r="G26" s="17">
        <v>150000</v>
      </c>
      <c r="H26" s="18">
        <v>100000</v>
      </c>
    </row>
    <row r="27" spans="1:8" s="1" customFormat="1" ht="24" customHeight="1">
      <c r="A27" s="98">
        <v>8</v>
      </c>
      <c r="B27" s="108" t="s">
        <v>27</v>
      </c>
      <c r="C27" s="39">
        <v>0</v>
      </c>
      <c r="D27" s="16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s="1" customFormat="1" ht="24" customHeight="1" thickBot="1">
      <c r="A28" s="100">
        <v>9</v>
      </c>
      <c r="B28" s="109" t="s">
        <v>28</v>
      </c>
      <c r="C28" s="137">
        <f>C23-C24-C27</f>
        <v>10371223</v>
      </c>
      <c r="D28" s="19">
        <f>D23-D24-D27</f>
        <v>17571287</v>
      </c>
      <c r="E28" s="20">
        <f>E23-E24-E27</f>
        <v>8000000</v>
      </c>
      <c r="F28" s="20">
        <f>(F23-F24-F27)</f>
        <v>7500000</v>
      </c>
      <c r="G28" s="20">
        <f>(G23-G24-G27)</f>
        <v>2386737</v>
      </c>
      <c r="H28" s="21">
        <f>(H23-H24-H27)</f>
        <v>2635184</v>
      </c>
    </row>
    <row r="29" spans="1:8" s="1" customFormat="1" ht="24" customHeight="1">
      <c r="A29" s="101">
        <v>10</v>
      </c>
      <c r="B29" s="103" t="s">
        <v>29</v>
      </c>
      <c r="C29" s="138">
        <f>11656770-671869+671869-1285547</f>
        <v>10371223</v>
      </c>
      <c r="D29" s="121">
        <f>7288687+10282600</f>
        <v>17571287</v>
      </c>
      <c r="E29" s="32">
        <v>8000000</v>
      </c>
      <c r="F29" s="32">
        <v>7500000</v>
      </c>
      <c r="G29" s="32">
        <v>2386737</v>
      </c>
      <c r="H29" s="33">
        <v>2635184</v>
      </c>
    </row>
    <row r="30" spans="1:8" s="1" customFormat="1" ht="24" customHeight="1" thickBot="1">
      <c r="A30" s="95" t="s">
        <v>4</v>
      </c>
      <c r="B30" s="105" t="s">
        <v>30</v>
      </c>
      <c r="C30" s="132">
        <f>11586770-671869+671869-1307839</f>
        <v>10278931</v>
      </c>
      <c r="D30" s="122">
        <f>7288687+10282600</f>
        <v>17571287</v>
      </c>
      <c r="E30" s="123">
        <f>8000000-350000</f>
        <v>7650000</v>
      </c>
      <c r="F30" s="123">
        <v>7500000</v>
      </c>
      <c r="G30" s="123">
        <f>2386737-2386737</f>
        <v>0</v>
      </c>
      <c r="H30" s="124">
        <f>2635184-2635184</f>
        <v>0</v>
      </c>
    </row>
    <row r="31" spans="1:8" s="1" customFormat="1" ht="24" customHeight="1" thickBot="1">
      <c r="A31" s="102">
        <v>11</v>
      </c>
      <c r="B31" s="110" t="s">
        <v>31</v>
      </c>
      <c r="C31" s="134">
        <v>0</v>
      </c>
      <c r="D31" s="34">
        <v>0</v>
      </c>
      <c r="E31" s="35">
        <v>0</v>
      </c>
      <c r="F31" s="35">
        <v>0</v>
      </c>
      <c r="G31" s="35">
        <v>0</v>
      </c>
      <c r="H31" s="36">
        <v>0</v>
      </c>
    </row>
    <row r="32" spans="1:8" s="1" customFormat="1" ht="24" customHeight="1" thickBot="1">
      <c r="A32" s="96">
        <v>12</v>
      </c>
      <c r="B32" s="106" t="s">
        <v>32</v>
      </c>
      <c r="C32" s="135">
        <f aca="true" t="shared" si="3" ref="C32:H32">(C28-C29)+C31</f>
        <v>0</v>
      </c>
      <c r="D32" s="111">
        <f t="shared" si="3"/>
        <v>0</v>
      </c>
      <c r="E32" s="112">
        <f t="shared" si="3"/>
        <v>0</v>
      </c>
      <c r="F32" s="112">
        <f t="shared" si="3"/>
        <v>0</v>
      </c>
      <c r="G32" s="112">
        <f t="shared" si="3"/>
        <v>0</v>
      </c>
      <c r="H32" s="113">
        <f t="shared" si="3"/>
        <v>0</v>
      </c>
    </row>
    <row r="33" spans="1:8" s="1" customFormat="1" ht="24" customHeight="1" thickBot="1">
      <c r="A33" s="144"/>
      <c r="B33" s="145"/>
      <c r="C33" s="145"/>
      <c r="D33" s="145"/>
      <c r="E33" s="145"/>
      <c r="F33" s="145"/>
      <c r="G33" s="145"/>
      <c r="H33" s="145"/>
    </row>
    <row r="34" spans="1:8" s="13" customFormat="1" ht="24" customHeight="1">
      <c r="A34" s="91">
        <v>13</v>
      </c>
      <c r="B34" s="9" t="s">
        <v>33</v>
      </c>
      <c r="C34" s="37">
        <v>10493788</v>
      </c>
      <c r="D34" s="38">
        <v>7833625</v>
      </c>
      <c r="E34" s="28">
        <v>5795211</v>
      </c>
      <c r="F34" s="28">
        <v>3678880</v>
      </c>
      <c r="G34" s="28">
        <v>1728415</v>
      </c>
      <c r="H34" s="29">
        <v>0</v>
      </c>
    </row>
    <row r="35" spans="1:8" s="1" customFormat="1" ht="24" customHeight="1">
      <c r="A35" s="14" t="s">
        <v>4</v>
      </c>
      <c r="B35" s="15" t="s">
        <v>34</v>
      </c>
      <c r="C35" s="39">
        <v>6216004</v>
      </c>
      <c r="D35" s="40">
        <v>0</v>
      </c>
      <c r="E35" s="17">
        <v>0</v>
      </c>
      <c r="F35" s="17">
        <v>0</v>
      </c>
      <c r="G35" s="17">
        <v>0</v>
      </c>
      <c r="H35" s="18">
        <v>0</v>
      </c>
    </row>
    <row r="36" spans="1:8" s="1" customFormat="1" ht="24" customHeight="1">
      <c r="A36" s="14" t="s">
        <v>6</v>
      </c>
      <c r="B36" s="15" t="s">
        <v>35</v>
      </c>
      <c r="C36" s="39">
        <v>0</v>
      </c>
      <c r="D36" s="40">
        <v>0</v>
      </c>
      <c r="E36" s="17">
        <v>0</v>
      </c>
      <c r="F36" s="17">
        <v>0</v>
      </c>
      <c r="G36" s="17">
        <v>0</v>
      </c>
      <c r="H36" s="18">
        <v>0</v>
      </c>
    </row>
    <row r="37" spans="1:8" s="1" customFormat="1" ht="30" customHeight="1">
      <c r="A37" s="30">
        <v>14</v>
      </c>
      <c r="B37" s="31" t="s">
        <v>36</v>
      </c>
      <c r="C37" s="41" t="s">
        <v>37</v>
      </c>
      <c r="D37" s="42" t="s">
        <v>37</v>
      </c>
      <c r="E37" s="43" t="s">
        <v>37</v>
      </c>
      <c r="F37" s="44">
        <v>0</v>
      </c>
      <c r="G37" s="44">
        <v>0</v>
      </c>
      <c r="H37" s="45">
        <v>0</v>
      </c>
    </row>
    <row r="38" spans="1:8" s="1" customFormat="1" ht="24" customHeight="1">
      <c r="A38" s="30">
        <v>15</v>
      </c>
      <c r="B38" s="31" t="s">
        <v>55</v>
      </c>
      <c r="C38" s="46" t="s">
        <v>38</v>
      </c>
      <c r="D38" s="47" t="s">
        <v>38</v>
      </c>
      <c r="E38" s="48" t="s">
        <v>38</v>
      </c>
      <c r="F38" s="89">
        <v>0.0246</v>
      </c>
      <c r="G38" s="89">
        <v>0.0218</v>
      </c>
      <c r="H38" s="90">
        <v>0.0184</v>
      </c>
    </row>
    <row r="39" spans="1:8" s="1" customFormat="1" ht="24" customHeight="1">
      <c r="A39" s="30" t="s">
        <v>4</v>
      </c>
      <c r="B39" s="31" t="s">
        <v>56</v>
      </c>
      <c r="C39" s="46" t="s">
        <v>38</v>
      </c>
      <c r="D39" s="47" t="s">
        <v>38</v>
      </c>
      <c r="E39" s="48" t="s">
        <v>38</v>
      </c>
      <c r="F39" s="49">
        <v>0.0131</v>
      </c>
      <c r="G39" s="49">
        <v>0.0356</v>
      </c>
      <c r="H39" s="53">
        <v>0.0266</v>
      </c>
    </row>
    <row r="40" spans="1:8" s="1" customFormat="1" ht="24" customHeight="1">
      <c r="A40" s="30">
        <v>16</v>
      </c>
      <c r="B40" s="50" t="s">
        <v>57</v>
      </c>
      <c r="C40" s="51" t="s">
        <v>38</v>
      </c>
      <c r="D40" s="52" t="s">
        <v>38</v>
      </c>
      <c r="E40" s="49" t="s">
        <v>38</v>
      </c>
      <c r="F40" s="49" t="s">
        <v>39</v>
      </c>
      <c r="G40" s="49" t="s">
        <v>40</v>
      </c>
      <c r="H40" s="49" t="s">
        <v>40</v>
      </c>
    </row>
    <row r="41" spans="1:8" s="1" customFormat="1" ht="24" customHeight="1">
      <c r="A41" s="30">
        <v>17</v>
      </c>
      <c r="B41" s="31" t="s">
        <v>41</v>
      </c>
      <c r="C41" s="51">
        <f>C24/C8</f>
        <v>0.024567930079913803</v>
      </c>
      <c r="D41" s="52">
        <f>D24/D8</f>
        <v>0.03079107795743795</v>
      </c>
      <c r="E41" s="49">
        <f>E24/E8</f>
        <v>0.02566913081455873</v>
      </c>
      <c r="F41" s="54" t="s">
        <v>38</v>
      </c>
      <c r="G41" s="54" t="s">
        <v>38</v>
      </c>
      <c r="H41" s="55" t="s">
        <v>38</v>
      </c>
    </row>
    <row r="42" spans="1:8" s="1" customFormat="1" ht="24" customHeight="1" thickBot="1">
      <c r="A42" s="56">
        <v>18</v>
      </c>
      <c r="B42" s="57" t="s">
        <v>42</v>
      </c>
      <c r="C42" s="58">
        <f>(C34-C35)/C8</f>
        <v>0.04838752368653816</v>
      </c>
      <c r="D42" s="59">
        <f>(D34-D35)/D8</f>
        <v>0.07882121248584956</v>
      </c>
      <c r="E42" s="60">
        <f>(E34-E35)/E8</f>
        <v>0.06361492415670182</v>
      </c>
      <c r="F42" s="61" t="s">
        <v>38</v>
      </c>
      <c r="G42" s="61" t="s">
        <v>38</v>
      </c>
      <c r="H42" s="62" t="s">
        <v>38</v>
      </c>
    </row>
    <row r="43" spans="1:8" s="1" customFormat="1" ht="24" customHeight="1" thickBot="1">
      <c r="A43" s="144"/>
      <c r="B43" s="145"/>
      <c r="C43" s="145"/>
      <c r="D43" s="145"/>
      <c r="E43" s="145"/>
      <c r="F43" s="145"/>
      <c r="G43" s="145"/>
      <c r="H43" s="145"/>
    </row>
    <row r="44" spans="1:8" s="13" customFormat="1" ht="24" customHeight="1">
      <c r="A44" s="63">
        <v>19</v>
      </c>
      <c r="B44" s="64" t="s">
        <v>43</v>
      </c>
      <c r="C44" s="65">
        <f aca="true" t="shared" si="4" ref="C44:H44">C12+C26</f>
        <v>80971520</v>
      </c>
      <c r="D44" s="66">
        <f t="shared" si="4"/>
        <v>81153281</v>
      </c>
      <c r="E44" s="67">
        <f t="shared" si="4"/>
        <v>84059879</v>
      </c>
      <c r="F44" s="67">
        <f t="shared" si="4"/>
        <v>86705998</v>
      </c>
      <c r="G44" s="67">
        <f t="shared" si="4"/>
        <v>92078414</v>
      </c>
      <c r="H44" s="68">
        <f t="shared" si="4"/>
        <v>95209080</v>
      </c>
    </row>
    <row r="45" spans="1:8" s="13" customFormat="1" ht="24" customHeight="1">
      <c r="A45" s="69">
        <v>20</v>
      </c>
      <c r="B45" s="70" t="s">
        <v>44</v>
      </c>
      <c r="C45" s="139">
        <f aca="true" t="shared" si="5" ref="C45:H45">C29+C44</f>
        <v>91342743</v>
      </c>
      <c r="D45" s="71">
        <f t="shared" si="5"/>
        <v>98724568</v>
      </c>
      <c r="E45" s="72">
        <f t="shared" si="5"/>
        <v>92059879</v>
      </c>
      <c r="F45" s="72">
        <f t="shared" si="5"/>
        <v>94205998</v>
      </c>
      <c r="G45" s="72">
        <f t="shared" si="5"/>
        <v>94465151</v>
      </c>
      <c r="H45" s="73">
        <f t="shared" si="5"/>
        <v>97844264</v>
      </c>
    </row>
    <row r="46" spans="1:8" s="13" customFormat="1" ht="24" customHeight="1">
      <c r="A46" s="69">
        <v>21</v>
      </c>
      <c r="B46" s="70" t="s">
        <v>45</v>
      </c>
      <c r="C46" s="139">
        <f aca="true" t="shared" si="6" ref="C46:H46">C8-C45</f>
        <v>-2935987</v>
      </c>
      <c r="D46" s="71">
        <f t="shared" si="6"/>
        <v>660163</v>
      </c>
      <c r="E46" s="72">
        <f t="shared" si="6"/>
        <v>-961586</v>
      </c>
      <c r="F46" s="72">
        <f t="shared" si="6"/>
        <v>2118331</v>
      </c>
      <c r="G46" s="72">
        <f t="shared" si="6"/>
        <v>1948465</v>
      </c>
      <c r="H46" s="73">
        <f t="shared" si="6"/>
        <v>1728415</v>
      </c>
    </row>
    <row r="47" spans="1:8" s="13" customFormat="1" ht="24" customHeight="1">
      <c r="A47" s="69">
        <v>22</v>
      </c>
      <c r="B47" s="70" t="s">
        <v>46</v>
      </c>
      <c r="C47" s="139">
        <f aca="true" t="shared" si="7" ref="C47:H47">C20+C22+C31</f>
        <v>4607958</v>
      </c>
      <c r="D47" s="71">
        <f t="shared" si="7"/>
        <v>2000000</v>
      </c>
      <c r="E47" s="72">
        <f t="shared" si="7"/>
        <v>3000000</v>
      </c>
      <c r="F47" s="72">
        <f t="shared" si="7"/>
        <v>0</v>
      </c>
      <c r="G47" s="72">
        <f t="shared" si="7"/>
        <v>0</v>
      </c>
      <c r="H47" s="73">
        <f t="shared" si="7"/>
        <v>0</v>
      </c>
    </row>
    <row r="48" spans="1:8" s="13" customFormat="1" ht="24" customHeight="1" thickBot="1">
      <c r="A48" s="116">
        <v>23</v>
      </c>
      <c r="B48" s="117" t="s">
        <v>47</v>
      </c>
      <c r="C48" s="140">
        <f>C25+C27</f>
        <v>1671971</v>
      </c>
      <c r="D48" s="74">
        <f>D25+D27</f>
        <v>2660163</v>
      </c>
      <c r="E48" s="75">
        <f>E25+E27</f>
        <v>2038414</v>
      </c>
      <c r="F48" s="75">
        <f>F25+F27</f>
        <v>2118331</v>
      </c>
      <c r="G48" s="75">
        <f>G25+G27</f>
        <v>1948465</v>
      </c>
      <c r="H48" s="76">
        <f>H25-H27</f>
        <v>1728415</v>
      </c>
    </row>
    <row r="49" spans="1:8" s="78" customFormat="1" ht="24" customHeight="1" thickBot="1">
      <c r="A49" s="114"/>
      <c r="B49" s="115"/>
      <c r="C49" s="77"/>
      <c r="D49" s="77"/>
      <c r="E49" s="77"/>
      <c r="F49" s="77"/>
      <c r="G49" s="77"/>
      <c r="H49" s="77"/>
    </row>
    <row r="50" spans="1:5" s="1" customFormat="1" ht="20.25" customHeight="1" thickBot="1">
      <c r="A50" s="2" t="s">
        <v>1</v>
      </c>
      <c r="B50" s="3" t="s">
        <v>2</v>
      </c>
      <c r="C50" s="4">
        <v>2011</v>
      </c>
      <c r="D50" s="5">
        <v>2012</v>
      </c>
      <c r="E50" s="5">
        <v>2013</v>
      </c>
    </row>
    <row r="51" spans="1:5" s="1" customFormat="1" ht="27" customHeight="1">
      <c r="A51" s="79">
        <v>1</v>
      </c>
      <c r="B51" s="80" t="s">
        <v>48</v>
      </c>
      <c r="C51" s="81">
        <f>(C9+C11-C44)/C8</f>
        <v>-0.02758370638551651</v>
      </c>
      <c r="D51" s="81">
        <f>(D9+D11-D44)/D8</f>
        <v>0.03781378650609821</v>
      </c>
      <c r="E51" s="118">
        <f>(E9+E11-E44)/E8</f>
        <v>0.028991432364160765</v>
      </c>
    </row>
    <row r="52" spans="1:5" s="1" customFormat="1" ht="20.25" customHeight="1">
      <c r="A52" s="82">
        <v>2</v>
      </c>
      <c r="B52" s="83" t="s">
        <v>49</v>
      </c>
      <c r="C52" s="84">
        <v>0.0909</v>
      </c>
      <c r="D52" s="84">
        <v>0.0537</v>
      </c>
      <c r="E52" s="119">
        <v>0.0461</v>
      </c>
    </row>
    <row r="53" spans="1:5" s="1" customFormat="1" ht="20.25" customHeight="1">
      <c r="A53" s="85">
        <v>3</v>
      </c>
      <c r="B53" s="83" t="s">
        <v>50</v>
      </c>
      <c r="C53" s="84">
        <f>(C25+C26)/C8</f>
        <v>0.024567930079913803</v>
      </c>
      <c r="D53" s="84">
        <f>(D25+D26)/D8</f>
        <v>0.03079107795743795</v>
      </c>
      <c r="E53" s="119">
        <f>(E25+E26)/E8</f>
        <v>0.02566913081455873</v>
      </c>
    </row>
    <row r="54" spans="1:5" s="1" customFormat="1" ht="20.25" customHeight="1" thickBot="1">
      <c r="A54" s="86">
        <v>4</v>
      </c>
      <c r="B54" s="87" t="s">
        <v>51</v>
      </c>
      <c r="C54" s="88" t="s">
        <v>40</v>
      </c>
      <c r="D54" s="88" t="s">
        <v>40</v>
      </c>
      <c r="E54" s="120" t="s">
        <v>40</v>
      </c>
    </row>
  </sheetData>
  <sheetProtection/>
  <mergeCells count="3">
    <mergeCell ref="A5:H5"/>
    <mergeCell ref="A33:H33"/>
    <mergeCell ref="A43:H43"/>
  </mergeCells>
  <printOptions/>
  <pageMargins left="0.75" right="0.75" top="1" bottom="1" header="0.5" footer="0.5"/>
  <pageSetup horizontalDpi="600" verticalDpi="600" orientation="landscape" paperSize="9" scale="63" r:id="rId3"/>
  <headerFooter alignWithMargins="0">
    <oddFooter>&amp;CStrona &amp;P</oddFooter>
  </headerFooter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2011-03-30T12:04:43Z</cp:lastPrinted>
  <dcterms:created xsi:type="dcterms:W3CDTF">1997-02-26T13:46:56Z</dcterms:created>
  <dcterms:modified xsi:type="dcterms:W3CDTF">2011-04-01T06:24:35Z</dcterms:modified>
  <cp:category/>
  <cp:version/>
  <cp:contentType/>
  <cp:contentStatus/>
</cp:coreProperties>
</file>