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'Arkusz1'!$A$1:$L$112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<sst xmlns="http://schemas.openxmlformats.org/spreadsheetml/2006/main" count="211" uniqueCount="106">
  <si>
    <t>Załącznik nr 2</t>
  </si>
  <si>
    <t>Rady Powiatu Brzeskiego</t>
  </si>
  <si>
    <t>Wykaz przedsięwzięć do WPF na lata 2011-2016</t>
  </si>
  <si>
    <t>Lp.</t>
  </si>
  <si>
    <t>Dział/ Rozdział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</si>
  <si>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</si>
  <si>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</si>
  <si>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</si>
  <si>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</si>
  <si>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</si>
  <si>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</si>
  <si>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</si>
  <si>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</si>
  <si>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</si>
  <si>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</si>
  <si>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</si>
  <si>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</si>
  <si>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</si>
  <si>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</si>
  <si>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t>600/ 60014</t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</si>
  <si>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byłego internatu Zespołu Szkół Ekonomicznych przy ul. Wyszyńskiego 23 w Brzegu na funkcje turystyczne"</t>
    </r>
  </si>
  <si>
    <t>Zarząd Dróg Powiatowych w Brzegu</t>
  </si>
  <si>
    <t>2009-2012</t>
  </si>
  <si>
    <t>750/ 75001</t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</si>
  <si>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</si>
  <si>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t>Starostwo Powiatowe w Brzegu</t>
  </si>
  <si>
    <t>2009-2015</t>
  </si>
  <si>
    <t>750/ 75020</t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</si>
  <si>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</si>
  <si>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t>2007-2012</t>
  </si>
  <si>
    <t>750/ 75095</t>
  </si>
  <si>
    <t>Starostwo Powiatowe               w Brzegu</t>
  </si>
  <si>
    <t>2009-2011</t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</si>
  <si>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</si>
  <si>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</si>
  <si>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t>801/ 80120</t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</si>
  <si>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</si>
  <si>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t>2010-2011</t>
  </si>
  <si>
    <r>
      <t>Program: RPO WO 2007-2013</t>
    </r>
    <r>
      <rPr>
        <b/>
        <sz val="10"/>
        <rFont val="Arial CE"/>
        <family val="0"/>
      </rPr>
      <t xml:space="preserve">                                                                                  P</t>
    </r>
    <r>
      <rPr>
        <sz val="10"/>
        <rFont val="Arial CE"/>
        <family val="0"/>
      </rPr>
      <t>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</si>
  <si>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Starostwo Powiatowe                                                w Brzegu</t>
  </si>
  <si>
    <t>801/ 80130</t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</si>
  <si>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</si>
  <si>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Starostwo Powiatowe                                              w Brzegu</t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</si>
  <si>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</si>
  <si>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t>Starostwo Powiatowe                                                        w Brzegu</t>
  </si>
  <si>
    <t>801/ 80195</t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</si>
  <si>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</si>
  <si>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t>2010-2012</t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</si>
  <si>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</si>
  <si>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t>Zespół Szkół Rolniczych w Żłobiźnie</t>
  </si>
  <si>
    <t>851/  85111</t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</si>
  <si>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budynków Brzeskiego Centrum Medycznego w Brzegu"</t>
    </r>
  </si>
  <si>
    <t>Starostwo Powiatowe                                                 w Brzegu</t>
  </si>
  <si>
    <t>2007-2011</t>
  </si>
  <si>
    <r>
      <t>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</si>
  <si>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853/ 85395</t>
  </si>
  <si>
    <t>Specjalny Ośrodek Szkolno - Wychowawczy w Grodkowie</t>
  </si>
  <si>
    <t>Starostwo Powiatowe                    w Brzegu</t>
  </si>
  <si>
    <t>853/  85395</t>
  </si>
  <si>
    <r>
      <t>Program: PO KL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</si>
  <si>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Powiatowe Centrum Pomocy Rodzinie                                             w Brzegu</t>
  </si>
  <si>
    <t>2008-2013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</si>
  <si>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</si>
  <si>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t>Powiatowe Centrum Pomocy Rodzinie                                          w Brzegu</t>
  </si>
  <si>
    <t>b)</t>
  </si>
  <si>
    <t>programy, projekty lub zadania pozostałe (razem)</t>
  </si>
  <si>
    <t>020/ 02002</t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</si>
  <si>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</si>
  <si>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t>Starostwo Powiatowe                                                       w Brzegu</t>
  </si>
  <si>
    <t>2011-2016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</si>
  <si>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</si>
  <si>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t xml:space="preserve">Zarząd Dróg Powiatowych w Brzegu </t>
  </si>
  <si>
    <t>2010-2014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</si>
  <si>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</si>
  <si>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</si>
  <si>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</si>
  <si>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t>2011-2012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</si>
  <si>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</si>
  <si>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t>2011-2013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</si>
  <si>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</si>
  <si>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t>600/    60078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</si>
  <si>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</si>
  <si>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</si>
  <si>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</si>
  <si>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</si>
  <si>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</si>
  <si>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</si>
  <si>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</si>
  <si>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t>Starostwo Powiatowe                                          w Brzegu</t>
  </si>
  <si>
    <t>2015-2016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</si>
  <si>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</si>
  <si>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t>Starostwo Powiatowe                                      w Brzegu</t>
  </si>
  <si>
    <t>900/ 90095</t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</si>
  <si>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</si>
  <si>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t>c)</t>
  </si>
  <si>
    <t>programy, projekty lub zadania związane z umowami partnerstwa publiczno-prywatnego (razem)</t>
  </si>
  <si>
    <t>program 1 ogółem</t>
  </si>
  <si>
    <t>2.</t>
  </si>
  <si>
    <t>umowy, których realizacja w roku budżetowym i w latach następnych jest niezbędna dla zapewnienia ciągłości działania jednostki i których płatności przypadają w okresie dłuższym niż rok</t>
  </si>
  <si>
    <t>Umowa 1 ogółem</t>
  </si>
  <si>
    <t>3.</t>
  </si>
  <si>
    <t>gwarancje i poręczenia udzielane przez jednostki samorządu terytorialnego (razem)</t>
  </si>
  <si>
    <t>- wyszczególnienie wydatków na program</t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</si>
  <si>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powiatów brzeskiego i nyskiego, w celu poprawy jakości obsługi klienta i inwestora"</t>
    </r>
  </si>
  <si>
    <t>do uchwały nr X/72/11</t>
  </si>
  <si>
    <t>z dnia 30 czerwca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</si>
</sst>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sz val="18"/>
      <color indexed="10"/>
      <name val="Arial CE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 style="dashDot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Dot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Dot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ashDot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4" fillId="4" borderId="1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3" fontId="3" fillId="4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" fontId="3" fillId="4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right" vertical="center" wrapText="1"/>
    </xf>
    <xf numFmtId="3" fontId="4" fillId="5" borderId="6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29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/>
    </xf>
    <xf numFmtId="3" fontId="0" fillId="0" borderId="30" xfId="0" applyNumberFormat="1" applyFont="1" applyBorder="1" applyAlignment="1">
      <alignment horizontal="right" vertical="center"/>
    </xf>
    <xf numFmtId="49" fontId="0" fillId="0" borderId="29" xfId="0" applyNumberFormat="1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0" borderId="3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7" xfId="0" applyFont="1" applyBorder="1" applyAlignment="1">
      <alignment/>
    </xf>
    <xf numFmtId="3" fontId="6" fillId="0" borderId="30" xfId="0" applyNumberFormat="1" applyFont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49" fontId="6" fillId="0" borderId="29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/>
    </xf>
    <xf numFmtId="3" fontId="6" fillId="0" borderId="45" xfId="0" applyNumberFormat="1" applyFont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3" fontId="3" fillId="4" borderId="34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3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53" xfId="0" applyNumberFormat="1" applyFont="1" applyFill="1" applyBorder="1" applyAlignment="1">
      <alignment vertic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wrapText="1"/>
    </xf>
    <xf numFmtId="3" fontId="0" fillId="0" borderId="3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wrapText="1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3" fontId="3" fillId="4" borderId="57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0" fillId="0" borderId="51" xfId="0" applyNumberFormat="1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0" fillId="0" borderId="53" xfId="0" applyNumberFormat="1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51" xfId="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/>
    </xf>
    <xf numFmtId="3" fontId="0" fillId="0" borderId="37" xfId="0" applyNumberFormat="1" applyFont="1" applyFill="1" applyBorder="1" applyAlignment="1">
      <alignment horizontal="left" vertical="center"/>
    </xf>
    <xf numFmtId="49" fontId="0" fillId="0" borderId="53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3" fontId="0" fillId="0" borderId="40" xfId="0" applyNumberFormat="1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3" fontId="3" fillId="4" borderId="59" xfId="0" applyNumberFormat="1" applyFont="1" applyFill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3" fontId="3" fillId="5" borderId="47" xfId="0" applyNumberFormat="1" applyFont="1" applyFill="1" applyBorder="1" applyAlignment="1">
      <alignment horizontal="right" vertical="center"/>
    </xf>
    <xf numFmtId="3" fontId="3" fillId="5" borderId="6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3" fontId="3" fillId="4" borderId="52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" fontId="3" fillId="4" borderId="6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64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3" fontId="3" fillId="4" borderId="44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vertical="center" wrapText="1"/>
    </xf>
    <xf numFmtId="3" fontId="6" fillId="4" borderId="54" xfId="0" applyNumberFormat="1" applyFont="1" applyFill="1" applyBorder="1" applyAlignment="1">
      <alignment horizontal="right" vertical="center"/>
    </xf>
    <xf numFmtId="3" fontId="6" fillId="0" borderId="70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3" fontId="6" fillId="4" borderId="47" xfId="0" applyNumberFormat="1" applyFont="1" applyFill="1" applyBorder="1" applyAlignment="1">
      <alignment horizontal="right" vertical="center"/>
    </xf>
    <xf numFmtId="3" fontId="6" fillId="4" borderId="60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horizontal="right" vertical="center"/>
    </xf>
    <xf numFmtId="3" fontId="6" fillId="0" borderId="64" xfId="0" applyNumberFormat="1" applyFont="1" applyFill="1" applyBorder="1" applyAlignment="1">
      <alignment horizontal="right" vertical="center"/>
    </xf>
    <xf numFmtId="49" fontId="3" fillId="0" borderId="49" xfId="0" applyNumberFormat="1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/>
    </xf>
    <xf numFmtId="3" fontId="3" fillId="4" borderId="50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3" fontId="6" fillId="4" borderId="67" xfId="0" applyNumberFormat="1" applyFont="1" applyFill="1" applyBorder="1" applyAlignment="1">
      <alignment horizontal="right" vertical="center"/>
    </xf>
    <xf numFmtId="49" fontId="5" fillId="0" borderId="49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right" vertical="center"/>
    </xf>
    <xf numFmtId="3" fontId="3" fillId="4" borderId="67" xfId="0" applyNumberFormat="1" applyFont="1" applyFill="1" applyBorder="1" applyAlignment="1">
      <alignment horizontal="right" vertical="center"/>
    </xf>
    <xf numFmtId="3" fontId="3" fillId="4" borderId="70" xfId="0" applyNumberFormat="1" applyFont="1" applyFill="1" applyBorder="1" applyAlignment="1">
      <alignment horizontal="right" vertical="center"/>
    </xf>
    <xf numFmtId="3" fontId="0" fillId="0" borderId="71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49" fontId="3" fillId="0" borderId="63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49" fontId="3" fillId="0" borderId="5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/>
    </xf>
    <xf numFmtId="0" fontId="0" fillId="3" borderId="73" xfId="0" applyFill="1" applyBorder="1" applyAlignment="1">
      <alignment/>
    </xf>
    <xf numFmtId="0" fontId="3" fillId="3" borderId="3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24" xfId="0" applyNumberFormat="1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49" fontId="3" fillId="0" borderId="56" xfId="0" applyNumberFormat="1" applyFont="1" applyFill="1" applyBorder="1" applyAlignment="1">
      <alignment wrapText="1"/>
    </xf>
    <xf numFmtId="0" fontId="3" fillId="0" borderId="56" xfId="0" applyFont="1" applyFill="1" applyBorder="1" applyAlignment="1">
      <alignment/>
    </xf>
    <xf numFmtId="0" fontId="0" fillId="0" borderId="56" xfId="0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50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49" fontId="3" fillId="5" borderId="50" xfId="0" applyNumberFormat="1" applyFont="1" applyFill="1" applyBorder="1" applyAlignment="1">
      <alignment horizontal="left" wrapText="1"/>
    </xf>
    <xf numFmtId="0" fontId="0" fillId="5" borderId="19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49" fontId="3" fillId="0" borderId="29" xfId="0" applyNumberFormat="1" applyFont="1" applyFill="1" applyBorder="1" applyAlignment="1">
      <alignment wrapText="1"/>
    </xf>
    <xf numFmtId="0" fontId="3" fillId="0" borderId="29" xfId="0" applyFont="1" applyBorder="1" applyAlignment="1">
      <alignment/>
    </xf>
    <xf numFmtId="49" fontId="3" fillId="5" borderId="19" xfId="0" applyNumberFormat="1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49" fontId="3" fillId="5" borderId="59" xfId="0" applyNumberFormat="1" applyFont="1" applyFill="1" applyBorder="1" applyAlignment="1">
      <alignment vertical="center" wrapText="1"/>
    </xf>
    <xf numFmtId="0" fontId="6" fillId="5" borderId="47" xfId="0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right" vertical="center"/>
    </xf>
    <xf numFmtId="3" fontId="3" fillId="4" borderId="4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9" fontId="3" fillId="4" borderId="50" xfId="0" applyNumberFormat="1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/>
    </xf>
    <xf numFmtId="0" fontId="6" fillId="4" borderId="49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3" fillId="4" borderId="59" xfId="0" applyNumberFormat="1" applyFont="1" applyFill="1" applyBorder="1" applyAlignment="1">
      <alignment vertical="center" wrapText="1"/>
    </xf>
    <xf numFmtId="0" fontId="6" fillId="4" borderId="47" xfId="0" applyFont="1" applyFill="1" applyBorder="1" applyAlignment="1">
      <alignment vertical="center"/>
    </xf>
    <xf numFmtId="0" fontId="6" fillId="4" borderId="5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SheetLayoutView="100" workbookViewId="0" topLeftCell="F1">
      <selection activeCell="H3" sqref="H3"/>
    </sheetView>
  </sheetViews>
  <sheetFormatPr defaultColWidth="9.00390625" defaultRowHeight="12.75"/>
  <cols>
    <col min="1" max="1" width="4.375" style="273" customWidth="1"/>
    <col min="2" max="2" width="9.125" style="3" customWidth="1"/>
    <col min="3" max="3" width="51.75390625" style="3" customWidth="1"/>
    <col min="4" max="4" width="19.25390625" style="3" customWidth="1"/>
    <col min="5" max="5" width="12.75390625" style="3" customWidth="1"/>
    <col min="6" max="12" width="18.875" style="3" customWidth="1"/>
    <col min="13" max="13" width="6.375" style="2" customWidth="1"/>
    <col min="14" max="16384" width="9.125" style="3" customWidth="1"/>
  </cols>
  <sheetData>
    <row r="1" spans="1:12" ht="12.75">
      <c r="A1"/>
      <c r="B1"/>
      <c r="C1" s="1"/>
      <c r="D1"/>
      <c r="E1"/>
      <c r="F1"/>
      <c r="G1"/>
      <c r="H1"/>
      <c r="I1"/>
      <c r="J1"/>
      <c r="K1" t="s">
        <v>0</v>
      </c>
      <c r="L1"/>
    </row>
    <row r="2" spans="1:12" ht="13.5" customHeight="1">
      <c r="A2"/>
      <c r="B2"/>
      <c r="C2" s="6"/>
      <c r="D2" s="4"/>
      <c r="E2"/>
      <c r="F2"/>
      <c r="G2"/>
      <c r="H2"/>
      <c r="I2"/>
      <c r="J2"/>
      <c r="K2" s="5" t="s">
        <v>104</v>
      </c>
      <c r="L2"/>
    </row>
    <row r="3" spans="3:13" s="1" customFormat="1" ht="14.25" customHeight="1">
      <c r="C3" s="6"/>
      <c r="D3" s="6"/>
      <c r="K3" s="5" t="s">
        <v>1</v>
      </c>
      <c r="M3" s="2"/>
    </row>
    <row r="4" spans="1:12" ht="12.75" customHeight="1">
      <c r="A4"/>
      <c r="B4"/>
      <c r="C4"/>
      <c r="D4"/>
      <c r="E4"/>
      <c r="F4"/>
      <c r="G4"/>
      <c r="H4"/>
      <c r="I4"/>
      <c r="J4"/>
      <c r="K4" s="5" t="s">
        <v>105</v>
      </c>
      <c r="L4"/>
    </row>
    <row r="5" spans="1:12" ht="18">
      <c r="A5" s="287" t="s">
        <v>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3" ht="14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7"/>
    </row>
    <row r="7" spans="1:12" ht="68.25" customHeight="1" thickBot="1">
      <c r="A7" s="289" t="s">
        <v>3</v>
      </c>
      <c r="B7" s="292" t="s">
        <v>4</v>
      </c>
      <c r="C7" s="295" t="s">
        <v>5</v>
      </c>
      <c r="D7" s="292" t="s">
        <v>6</v>
      </c>
      <c r="E7" s="300" t="s">
        <v>7</v>
      </c>
      <c r="F7" s="303" t="s">
        <v>8</v>
      </c>
      <c r="G7" s="306" t="s">
        <v>9</v>
      </c>
      <c r="H7" s="307"/>
      <c r="I7" s="307"/>
      <c r="J7" s="307"/>
      <c r="K7" s="307"/>
      <c r="L7" s="308"/>
    </row>
    <row r="8" spans="1:13" ht="13.5" customHeight="1">
      <c r="A8" s="290"/>
      <c r="B8" s="293"/>
      <c r="C8" s="296"/>
      <c r="D8" s="298"/>
      <c r="E8" s="301"/>
      <c r="F8" s="304"/>
      <c r="G8" s="309">
        <v>2011</v>
      </c>
      <c r="H8" s="309">
        <v>2012</v>
      </c>
      <c r="I8" s="309">
        <v>2013</v>
      </c>
      <c r="J8" s="309">
        <v>2014</v>
      </c>
      <c r="K8" s="309">
        <v>2015</v>
      </c>
      <c r="L8" s="309">
        <v>2016</v>
      </c>
      <c r="M8" s="8"/>
    </row>
    <row r="9" spans="1:13" ht="14.25" customHeight="1" thickBot="1">
      <c r="A9" s="291"/>
      <c r="B9" s="294"/>
      <c r="C9" s="297"/>
      <c r="D9" s="299"/>
      <c r="E9" s="302"/>
      <c r="F9" s="305"/>
      <c r="G9" s="310"/>
      <c r="H9" s="310"/>
      <c r="I9" s="310"/>
      <c r="J9" s="310"/>
      <c r="K9" s="310"/>
      <c r="L9" s="310"/>
      <c r="M9" s="8"/>
    </row>
    <row r="10" spans="1:13" ht="14.25" customHeight="1" thickBot="1">
      <c r="A10" s="12">
        <v>1</v>
      </c>
      <c r="B10" s="13">
        <v>2</v>
      </c>
      <c r="C10" s="14">
        <v>3</v>
      </c>
      <c r="D10" s="9">
        <v>4</v>
      </c>
      <c r="E10" s="15">
        <v>5</v>
      </c>
      <c r="F10" s="10">
        <v>6</v>
      </c>
      <c r="G10" s="16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8"/>
    </row>
    <row r="11" spans="1:13" ht="17.25" customHeight="1">
      <c r="A11" s="17"/>
      <c r="B11" s="18"/>
      <c r="C11" s="284" t="s">
        <v>10</v>
      </c>
      <c r="D11" s="285"/>
      <c r="E11" s="285"/>
      <c r="F11" s="19">
        <f>F14+F119+F125</f>
        <v>59041538</v>
      </c>
      <c r="G11" s="22">
        <f>G12+G13</f>
        <v>13444640</v>
      </c>
      <c r="H11" s="21">
        <f aca="true" t="shared" si="0" ref="H11:L12">H14+H119+H125</f>
        <v>17804237</v>
      </c>
      <c r="I11" s="20">
        <f t="shared" si="0"/>
        <v>9222700</v>
      </c>
      <c r="J11" s="20">
        <f t="shared" si="0"/>
        <v>8298900</v>
      </c>
      <c r="K11" s="20">
        <f t="shared" si="0"/>
        <v>924900</v>
      </c>
      <c r="L11" s="22">
        <f t="shared" si="0"/>
        <v>940100</v>
      </c>
      <c r="M11" s="23"/>
    </row>
    <row r="12" spans="1:13" ht="17.25" customHeight="1">
      <c r="A12" s="17"/>
      <c r="B12" s="18"/>
      <c r="C12" s="286" t="s">
        <v>11</v>
      </c>
      <c r="D12" s="282"/>
      <c r="E12" s="282"/>
      <c r="F12" s="24">
        <f>F15+F120+F126</f>
        <v>14685125</v>
      </c>
      <c r="G12" s="275">
        <f>G15</f>
        <v>3203697</v>
      </c>
      <c r="H12" s="25">
        <f t="shared" si="0"/>
        <v>1512950</v>
      </c>
      <c r="I12" s="26">
        <f t="shared" si="0"/>
        <v>1572700</v>
      </c>
      <c r="J12" s="26">
        <f t="shared" si="0"/>
        <v>798900</v>
      </c>
      <c r="K12" s="26">
        <f t="shared" si="0"/>
        <v>924900</v>
      </c>
      <c r="L12" s="27">
        <f t="shared" si="0"/>
        <v>940100</v>
      </c>
      <c r="M12" s="23"/>
    </row>
    <row r="13" spans="1:13" ht="17.25" customHeight="1" thickBot="1">
      <c r="A13" s="28"/>
      <c r="B13" s="29"/>
      <c r="C13" s="283" t="s">
        <v>12</v>
      </c>
      <c r="D13" s="319"/>
      <c r="E13" s="319"/>
      <c r="F13" s="30">
        <f>F16+F121</f>
        <v>44356413</v>
      </c>
      <c r="G13" s="276">
        <f>G16</f>
        <v>10240943</v>
      </c>
      <c r="H13" s="31">
        <f>H16+H121</f>
        <v>16291287</v>
      </c>
      <c r="I13" s="32">
        <f>I16+I121</f>
        <v>7650000</v>
      </c>
      <c r="J13" s="32">
        <f>J16+J121</f>
        <v>7500000</v>
      </c>
      <c r="K13" s="23">
        <f>K16+K121</f>
        <v>0</v>
      </c>
      <c r="L13" s="32">
        <f>L16+L121</f>
        <v>0</v>
      </c>
      <c r="M13" s="23"/>
    </row>
    <row r="14" spans="1:13" ht="18" customHeight="1">
      <c r="A14" s="33" t="s">
        <v>13</v>
      </c>
      <c r="B14" s="34"/>
      <c r="C14" s="320" t="s">
        <v>14</v>
      </c>
      <c r="D14" s="320"/>
      <c r="E14" s="321"/>
      <c r="F14" s="35">
        <f>F17+F71+F113</f>
        <v>59041538</v>
      </c>
      <c r="G14" s="37">
        <f>G15+G16</f>
        <v>13444640</v>
      </c>
      <c r="H14" s="36">
        <f aca="true" t="shared" si="1" ref="H14:L16">H17+H71+H113</f>
        <v>17804237</v>
      </c>
      <c r="I14" s="37">
        <f t="shared" si="1"/>
        <v>9222700</v>
      </c>
      <c r="J14" s="37">
        <f t="shared" si="1"/>
        <v>8298900</v>
      </c>
      <c r="K14" s="38">
        <f t="shared" si="1"/>
        <v>924900</v>
      </c>
      <c r="L14" s="37">
        <f t="shared" si="1"/>
        <v>940100</v>
      </c>
      <c r="M14" s="39"/>
    </row>
    <row r="15" spans="1:13" ht="17.25" customHeight="1">
      <c r="A15" s="40"/>
      <c r="B15" s="41"/>
      <c r="C15" s="322" t="s">
        <v>11</v>
      </c>
      <c r="D15" s="323"/>
      <c r="E15" s="324"/>
      <c r="F15" s="42">
        <f>F18+F72+F114</f>
        <v>14685125</v>
      </c>
      <c r="G15" s="44">
        <f>G18+G72</f>
        <v>3203697</v>
      </c>
      <c r="H15" s="43">
        <f t="shared" si="1"/>
        <v>1512950</v>
      </c>
      <c r="I15" s="44">
        <f t="shared" si="1"/>
        <v>1572700</v>
      </c>
      <c r="J15" s="44">
        <f t="shared" si="1"/>
        <v>798900</v>
      </c>
      <c r="K15" s="45">
        <f t="shared" si="1"/>
        <v>924900</v>
      </c>
      <c r="L15" s="44">
        <f t="shared" si="1"/>
        <v>940100</v>
      </c>
      <c r="M15" s="46"/>
    </row>
    <row r="16" spans="1:13" ht="16.5" customHeight="1" thickBot="1">
      <c r="A16" s="47"/>
      <c r="B16" s="48"/>
      <c r="C16" s="325" t="s">
        <v>12</v>
      </c>
      <c r="D16" s="326"/>
      <c r="E16" s="327"/>
      <c r="F16" s="49">
        <f>F19+F73+F115</f>
        <v>44356413</v>
      </c>
      <c r="G16" s="51">
        <f>G19+G73</f>
        <v>10240943</v>
      </c>
      <c r="H16" s="50">
        <f t="shared" si="1"/>
        <v>16291287</v>
      </c>
      <c r="I16" s="51">
        <f t="shared" si="1"/>
        <v>7650000</v>
      </c>
      <c r="J16" s="51">
        <f t="shared" si="1"/>
        <v>7500000</v>
      </c>
      <c r="K16" s="52">
        <f t="shared" si="1"/>
        <v>0</v>
      </c>
      <c r="L16" s="51">
        <f>L19+L73</f>
        <v>0</v>
      </c>
      <c r="M16" s="46"/>
    </row>
    <row r="17" spans="1:13" ht="28.5" customHeight="1">
      <c r="A17" s="53" t="s">
        <v>15</v>
      </c>
      <c r="B17" s="54"/>
      <c r="C17" s="328" t="s">
        <v>16</v>
      </c>
      <c r="D17" s="329"/>
      <c r="E17" s="329"/>
      <c r="F17" s="35">
        <f aca="true" t="shared" si="2" ref="F17:L19">F20+F23+F26+F29+F32+F35+F38+F41+F44+F47+F50+F53+F56+F59+F62+F65+F68</f>
        <v>17865746</v>
      </c>
      <c r="G17" s="55">
        <f t="shared" si="2"/>
        <v>7111902</v>
      </c>
      <c r="H17" s="56">
        <f t="shared" si="2"/>
        <v>4559237</v>
      </c>
      <c r="I17" s="56">
        <f t="shared" si="2"/>
        <v>771000</v>
      </c>
      <c r="J17" s="56">
        <f t="shared" si="2"/>
        <v>73000</v>
      </c>
      <c r="K17" s="56">
        <f t="shared" si="2"/>
        <v>38000</v>
      </c>
      <c r="L17" s="56">
        <f t="shared" si="2"/>
        <v>0</v>
      </c>
      <c r="M17" s="39"/>
    </row>
    <row r="18" spans="1:13" ht="15" customHeight="1">
      <c r="A18" s="40"/>
      <c r="B18" s="57"/>
      <c r="C18" s="311" t="s">
        <v>17</v>
      </c>
      <c r="D18" s="312"/>
      <c r="E18" s="312"/>
      <c r="F18" s="42">
        <f t="shared" si="2"/>
        <v>7219717</v>
      </c>
      <c r="G18" s="58">
        <f t="shared" si="2"/>
        <v>2280097</v>
      </c>
      <c r="H18" s="59">
        <f t="shared" si="2"/>
        <v>966050</v>
      </c>
      <c r="I18" s="59">
        <f t="shared" si="2"/>
        <v>771000</v>
      </c>
      <c r="J18" s="59">
        <f t="shared" si="2"/>
        <v>73000</v>
      </c>
      <c r="K18" s="59">
        <f t="shared" si="2"/>
        <v>38000</v>
      </c>
      <c r="L18" s="59">
        <f t="shared" si="2"/>
        <v>0</v>
      </c>
      <c r="M18" s="39"/>
    </row>
    <row r="19" spans="1:13" ht="15" customHeight="1" thickBot="1">
      <c r="A19" s="47"/>
      <c r="B19" s="60"/>
      <c r="C19" s="317" t="s">
        <v>18</v>
      </c>
      <c r="D19" s="318"/>
      <c r="E19" s="318"/>
      <c r="F19" s="61">
        <f t="shared" si="2"/>
        <v>10646029</v>
      </c>
      <c r="G19" s="62">
        <f t="shared" si="2"/>
        <v>4831805</v>
      </c>
      <c r="H19" s="63">
        <f t="shared" si="2"/>
        <v>3593187</v>
      </c>
      <c r="I19" s="63">
        <f t="shared" si="2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39"/>
    </row>
    <row r="20" spans="1:13" s="75" customFormat="1" ht="51">
      <c r="A20" s="64"/>
      <c r="B20" s="65" t="s">
        <v>19</v>
      </c>
      <c r="C20" s="66" t="s">
        <v>20</v>
      </c>
      <c r="D20" s="67" t="s">
        <v>21</v>
      </c>
      <c r="E20" s="68" t="s">
        <v>22</v>
      </c>
      <c r="F20" s="35">
        <f>4341861</f>
        <v>4341861</v>
      </c>
      <c r="G20" s="69">
        <v>1000000</v>
      </c>
      <c r="H20" s="70">
        <f>3286861-200000</f>
        <v>3086861</v>
      </c>
      <c r="I20" s="71"/>
      <c r="J20" s="71"/>
      <c r="K20" s="72"/>
      <c r="L20" s="73"/>
      <c r="M20" s="74"/>
    </row>
    <row r="21" spans="1:13" s="75" customFormat="1" ht="15" customHeight="1">
      <c r="A21" s="76"/>
      <c r="B21" s="77"/>
      <c r="C21" s="78" t="s">
        <v>11</v>
      </c>
      <c r="D21" s="79"/>
      <c r="E21" s="79"/>
      <c r="F21" s="42">
        <f>0</f>
        <v>0</v>
      </c>
      <c r="G21" s="80"/>
      <c r="H21" s="83"/>
      <c r="I21" s="84"/>
      <c r="J21" s="84"/>
      <c r="K21" s="85"/>
      <c r="L21" s="84"/>
      <c r="M21" s="74"/>
    </row>
    <row r="22" spans="1:13" s="75" customFormat="1" ht="15" customHeight="1" thickBot="1">
      <c r="A22" s="86"/>
      <c r="B22" s="87"/>
      <c r="C22" s="88" t="s">
        <v>12</v>
      </c>
      <c r="D22" s="89"/>
      <c r="E22" s="89"/>
      <c r="F22" s="49">
        <f>4341861</f>
        <v>4341861</v>
      </c>
      <c r="G22" s="90">
        <f>1000000</f>
        <v>1000000</v>
      </c>
      <c r="H22" s="93">
        <f>3286861-200000</f>
        <v>3086861</v>
      </c>
      <c r="I22" s="94"/>
      <c r="J22" s="94"/>
      <c r="K22" s="95"/>
      <c r="L22" s="94"/>
      <c r="M22" s="74"/>
    </row>
    <row r="23" spans="1:13" s="75" customFormat="1" ht="38.25">
      <c r="A23" s="64"/>
      <c r="B23" s="65" t="s">
        <v>23</v>
      </c>
      <c r="C23" s="96" t="s">
        <v>24</v>
      </c>
      <c r="D23" s="67" t="s">
        <v>25</v>
      </c>
      <c r="E23" s="97" t="s">
        <v>26</v>
      </c>
      <c r="F23" s="35">
        <f>474521</f>
        <v>474521</v>
      </c>
      <c r="G23" s="98">
        <v>67000</v>
      </c>
      <c r="H23" s="99">
        <v>69000</v>
      </c>
      <c r="I23" s="99">
        <v>71000</v>
      </c>
      <c r="J23" s="99">
        <v>73000</v>
      </c>
      <c r="K23" s="100">
        <v>38000</v>
      </c>
      <c r="L23" s="99"/>
      <c r="M23" s="74"/>
    </row>
    <row r="24" spans="1:13" s="75" customFormat="1" ht="15" customHeight="1">
      <c r="A24" s="76"/>
      <c r="B24" s="77"/>
      <c r="C24" s="101" t="s">
        <v>11</v>
      </c>
      <c r="D24" s="102"/>
      <c r="E24" s="102"/>
      <c r="F24" s="42">
        <f>416775</f>
        <v>416775</v>
      </c>
      <c r="G24" s="135">
        <v>67000</v>
      </c>
      <c r="H24" s="84">
        <v>69000</v>
      </c>
      <c r="I24" s="84">
        <v>71000</v>
      </c>
      <c r="J24" s="84">
        <v>73000</v>
      </c>
      <c r="K24" s="85">
        <v>38000</v>
      </c>
      <c r="L24" s="84"/>
      <c r="M24" s="74"/>
    </row>
    <row r="25" spans="1:13" s="75" customFormat="1" ht="15" customHeight="1" thickBot="1">
      <c r="A25" s="86"/>
      <c r="B25" s="87"/>
      <c r="C25" s="104" t="s">
        <v>12</v>
      </c>
      <c r="D25" s="105"/>
      <c r="E25" s="105"/>
      <c r="F25" s="49">
        <f>57746</f>
        <v>57746</v>
      </c>
      <c r="G25" s="134"/>
      <c r="H25" s="94"/>
      <c r="I25" s="94"/>
      <c r="J25" s="94"/>
      <c r="K25" s="95"/>
      <c r="L25" s="94"/>
      <c r="M25" s="74"/>
    </row>
    <row r="26" spans="1:13" s="110" customFormat="1" ht="38.25">
      <c r="A26" s="64"/>
      <c r="B26" s="107" t="s">
        <v>27</v>
      </c>
      <c r="C26" s="108" t="s">
        <v>28</v>
      </c>
      <c r="D26" s="109" t="s">
        <v>25</v>
      </c>
      <c r="E26" s="97" t="s">
        <v>29</v>
      </c>
      <c r="F26" s="35">
        <f>904298</f>
        <v>904298</v>
      </c>
      <c r="G26" s="98">
        <v>145675</v>
      </c>
      <c r="H26" s="99">
        <v>658022</v>
      </c>
      <c r="I26" s="99"/>
      <c r="J26" s="99"/>
      <c r="K26" s="100"/>
      <c r="L26" s="99"/>
      <c r="M26" s="74"/>
    </row>
    <row r="27" spans="1:13" s="110" customFormat="1" ht="15" customHeight="1">
      <c r="A27" s="111"/>
      <c r="B27" s="112"/>
      <c r="C27" s="101" t="s">
        <v>11</v>
      </c>
      <c r="D27" s="113"/>
      <c r="E27" s="113"/>
      <c r="F27" s="42">
        <f>193566</f>
        <v>193566</v>
      </c>
      <c r="G27" s="214">
        <v>26568</v>
      </c>
      <c r="H27" s="115">
        <v>151696</v>
      </c>
      <c r="I27" s="115"/>
      <c r="J27" s="115"/>
      <c r="K27" s="116"/>
      <c r="L27" s="115"/>
      <c r="M27" s="117"/>
    </row>
    <row r="28" spans="1:13" s="110" customFormat="1" ht="15" customHeight="1" thickBot="1">
      <c r="A28" s="111"/>
      <c r="B28" s="118"/>
      <c r="C28" s="119" t="s">
        <v>12</v>
      </c>
      <c r="D28" s="120"/>
      <c r="E28" s="120"/>
      <c r="F28" s="49">
        <f>710732</f>
        <v>710732</v>
      </c>
      <c r="G28" s="216">
        <v>119107</v>
      </c>
      <c r="H28" s="122">
        <v>506326</v>
      </c>
      <c r="I28" s="122"/>
      <c r="J28" s="122"/>
      <c r="K28" s="123"/>
      <c r="L28" s="122"/>
      <c r="M28" s="117"/>
    </row>
    <row r="29" spans="1:13" s="110" customFormat="1" ht="51">
      <c r="A29" s="277"/>
      <c r="B29" s="315" t="s">
        <v>30</v>
      </c>
      <c r="C29" s="108" t="s">
        <v>103</v>
      </c>
      <c r="D29" s="109" t="s">
        <v>31</v>
      </c>
      <c r="E29" s="124" t="s">
        <v>32</v>
      </c>
      <c r="F29" s="35">
        <f>1336480-12119</f>
        <v>1324361</v>
      </c>
      <c r="G29" s="98">
        <f>G30+G31</f>
        <v>439961</v>
      </c>
      <c r="H29" s="99"/>
      <c r="I29" s="99"/>
      <c r="J29" s="99"/>
      <c r="K29" s="100"/>
      <c r="L29" s="99"/>
      <c r="M29" s="74"/>
    </row>
    <row r="30" spans="1:13" s="110" customFormat="1" ht="15" customHeight="1">
      <c r="A30" s="112"/>
      <c r="B30" s="314"/>
      <c r="C30" s="101" t="s">
        <v>11</v>
      </c>
      <c r="D30" s="113"/>
      <c r="E30" s="113"/>
      <c r="F30" s="42">
        <f>1336480-12119</f>
        <v>1324361</v>
      </c>
      <c r="G30" s="214">
        <f>308385+131576</f>
        <v>439961</v>
      </c>
      <c r="H30" s="115"/>
      <c r="I30" s="115"/>
      <c r="J30" s="115"/>
      <c r="K30" s="116"/>
      <c r="L30" s="115"/>
      <c r="M30" s="117"/>
    </row>
    <row r="31" spans="1:13" s="110" customFormat="1" ht="15" customHeight="1" thickBot="1">
      <c r="A31" s="118"/>
      <c r="B31" s="314"/>
      <c r="C31" s="119" t="s">
        <v>12</v>
      </c>
      <c r="D31" s="120"/>
      <c r="E31" s="120"/>
      <c r="F31" s="49">
        <f>0</f>
        <v>0</v>
      </c>
      <c r="G31" s="278"/>
      <c r="H31" s="122"/>
      <c r="I31" s="122"/>
      <c r="J31" s="122"/>
      <c r="K31" s="123"/>
      <c r="L31" s="122"/>
      <c r="M31" s="117"/>
    </row>
    <row r="32" spans="1:13" s="110" customFormat="1" ht="63.75">
      <c r="A32" s="126"/>
      <c r="B32" s="314"/>
      <c r="C32" s="108" t="s">
        <v>33</v>
      </c>
      <c r="D32" s="109" t="s">
        <v>34</v>
      </c>
      <c r="E32" s="124" t="s">
        <v>22</v>
      </c>
      <c r="F32" s="35">
        <f>48750</f>
        <v>48750</v>
      </c>
      <c r="G32" s="98">
        <v>21552</v>
      </c>
      <c r="H32" s="99">
        <v>12554</v>
      </c>
      <c r="I32" s="99"/>
      <c r="J32" s="99"/>
      <c r="K32" s="100"/>
      <c r="L32" s="99"/>
      <c r="M32" s="74"/>
    </row>
    <row r="33" spans="1:13" s="110" customFormat="1" ht="15" customHeight="1">
      <c r="A33" s="112"/>
      <c r="B33" s="314"/>
      <c r="C33" s="101" t="s">
        <v>11</v>
      </c>
      <c r="D33" s="113"/>
      <c r="E33" s="113"/>
      <c r="F33" s="42">
        <f>48750</f>
        <v>48750</v>
      </c>
      <c r="G33" s="114">
        <v>21552</v>
      </c>
      <c r="H33" s="115">
        <v>12554</v>
      </c>
      <c r="I33" s="115"/>
      <c r="J33" s="115"/>
      <c r="K33" s="116"/>
      <c r="L33" s="115"/>
      <c r="M33" s="117"/>
    </row>
    <row r="34" spans="1:13" s="110" customFormat="1" ht="15" customHeight="1" thickBot="1">
      <c r="A34" s="118"/>
      <c r="B34" s="316"/>
      <c r="C34" s="119" t="s">
        <v>12</v>
      </c>
      <c r="D34" s="120"/>
      <c r="E34" s="120"/>
      <c r="F34" s="49">
        <f>0</f>
        <v>0</v>
      </c>
      <c r="G34" s="125"/>
      <c r="H34" s="122"/>
      <c r="I34" s="122"/>
      <c r="J34" s="122"/>
      <c r="K34" s="123"/>
      <c r="L34" s="122"/>
      <c r="M34" s="117"/>
    </row>
    <row r="35" spans="1:13" s="110" customFormat="1" ht="25.5">
      <c r="A35" s="127"/>
      <c r="B35" s="313" t="s">
        <v>35</v>
      </c>
      <c r="C35" s="108" t="s">
        <v>36</v>
      </c>
      <c r="D35" s="109" t="s">
        <v>25</v>
      </c>
      <c r="E35" s="124" t="s">
        <v>37</v>
      </c>
      <c r="F35" s="35">
        <f>345550</f>
        <v>345550</v>
      </c>
      <c r="G35" s="128">
        <f>G36+G37</f>
        <v>177774</v>
      </c>
      <c r="H35" s="129"/>
      <c r="I35" s="129"/>
      <c r="J35" s="129"/>
      <c r="K35" s="130"/>
      <c r="L35" s="129"/>
      <c r="M35" s="117"/>
    </row>
    <row r="36" spans="1:13" s="110" customFormat="1" ht="15" customHeight="1">
      <c r="A36" s="112"/>
      <c r="B36" s="314"/>
      <c r="C36" s="101" t="s">
        <v>11</v>
      </c>
      <c r="D36" s="113"/>
      <c r="E36" s="113"/>
      <c r="F36" s="42">
        <f>345550</f>
        <v>345550</v>
      </c>
      <c r="G36" s="114">
        <v>177774</v>
      </c>
      <c r="H36" s="115"/>
      <c r="I36" s="115"/>
      <c r="J36" s="115"/>
      <c r="K36" s="116"/>
      <c r="L36" s="115"/>
      <c r="M36" s="117"/>
    </row>
    <row r="37" spans="1:13" s="110" customFormat="1" ht="15" customHeight="1" thickBot="1">
      <c r="A37" s="118"/>
      <c r="B37" s="314"/>
      <c r="C37" s="119" t="s">
        <v>12</v>
      </c>
      <c r="D37" s="120"/>
      <c r="E37" s="120"/>
      <c r="F37" s="49">
        <f>0</f>
        <v>0</v>
      </c>
      <c r="G37" s="121"/>
      <c r="H37" s="122"/>
      <c r="I37" s="122"/>
      <c r="J37" s="122"/>
      <c r="K37" s="123"/>
      <c r="L37" s="122"/>
      <c r="M37" s="117"/>
    </row>
    <row r="38" spans="1:13" s="75" customFormat="1" ht="25.5">
      <c r="A38" s="127"/>
      <c r="B38" s="314"/>
      <c r="C38" s="108" t="s">
        <v>38</v>
      </c>
      <c r="D38" s="109" t="s">
        <v>39</v>
      </c>
      <c r="E38" s="97" t="s">
        <v>37</v>
      </c>
      <c r="F38" s="35">
        <f>160000</f>
        <v>160000</v>
      </c>
      <c r="G38" s="131">
        <v>155000</v>
      </c>
      <c r="H38" s="73"/>
      <c r="I38" s="73"/>
      <c r="J38" s="73"/>
      <c r="K38" s="72"/>
      <c r="L38" s="73"/>
      <c r="M38" s="74"/>
    </row>
    <row r="39" spans="1:13" s="75" customFormat="1" ht="15" customHeight="1">
      <c r="A39" s="77"/>
      <c r="B39" s="314"/>
      <c r="C39" s="101" t="s">
        <v>11</v>
      </c>
      <c r="D39" s="102"/>
      <c r="E39" s="102"/>
      <c r="F39" s="42">
        <f>10000</f>
        <v>10000</v>
      </c>
      <c r="G39" s="103">
        <v>5000</v>
      </c>
      <c r="H39" s="84"/>
      <c r="I39" s="84"/>
      <c r="J39" s="84"/>
      <c r="K39" s="85"/>
      <c r="L39" s="84"/>
      <c r="M39" s="74"/>
    </row>
    <row r="40" spans="1:13" s="75" customFormat="1" ht="15" customHeight="1" thickBot="1">
      <c r="A40" s="87"/>
      <c r="B40" s="314"/>
      <c r="C40" s="104" t="s">
        <v>12</v>
      </c>
      <c r="D40" s="105"/>
      <c r="E40" s="105"/>
      <c r="F40" s="49">
        <f>150000</f>
        <v>150000</v>
      </c>
      <c r="G40" s="132">
        <v>150000</v>
      </c>
      <c r="H40" s="94"/>
      <c r="I40" s="94"/>
      <c r="J40" s="94"/>
      <c r="K40" s="95"/>
      <c r="L40" s="94"/>
      <c r="M40" s="74"/>
    </row>
    <row r="41" spans="1:13" s="75" customFormat="1" ht="25.5">
      <c r="A41" s="127"/>
      <c r="B41" s="313" t="s">
        <v>40</v>
      </c>
      <c r="C41" s="108" t="s">
        <v>41</v>
      </c>
      <c r="D41" s="109" t="s">
        <v>42</v>
      </c>
      <c r="E41" s="97" t="s">
        <v>37</v>
      </c>
      <c r="F41" s="35">
        <f>160000</f>
        <v>160000</v>
      </c>
      <c r="G41" s="98">
        <v>155000</v>
      </c>
      <c r="H41" s="99"/>
      <c r="I41" s="99"/>
      <c r="J41" s="99"/>
      <c r="K41" s="100"/>
      <c r="L41" s="99"/>
      <c r="M41" s="74"/>
    </row>
    <row r="42" spans="1:13" s="75" customFormat="1" ht="15" customHeight="1">
      <c r="A42" s="77"/>
      <c r="B42" s="334"/>
      <c r="C42" s="101" t="s">
        <v>11</v>
      </c>
      <c r="D42" s="102"/>
      <c r="E42" s="102"/>
      <c r="F42" s="42">
        <f>10000</f>
        <v>10000</v>
      </c>
      <c r="G42" s="103">
        <v>5000</v>
      </c>
      <c r="H42" s="84"/>
      <c r="I42" s="84"/>
      <c r="J42" s="84"/>
      <c r="K42" s="85"/>
      <c r="L42" s="84"/>
      <c r="M42" s="74"/>
    </row>
    <row r="43" spans="1:13" s="75" customFormat="1" ht="15" customHeight="1" thickBot="1">
      <c r="A43" s="87"/>
      <c r="B43" s="334"/>
      <c r="C43" s="104" t="s">
        <v>12</v>
      </c>
      <c r="D43" s="105"/>
      <c r="E43" s="105"/>
      <c r="F43" s="49">
        <f>150000</f>
        <v>150000</v>
      </c>
      <c r="G43" s="132">
        <v>150000</v>
      </c>
      <c r="H43" s="94"/>
      <c r="I43" s="94"/>
      <c r="J43" s="94"/>
      <c r="K43" s="95"/>
      <c r="L43" s="94"/>
      <c r="M43" s="74"/>
    </row>
    <row r="44" spans="1:13" s="75" customFormat="1" ht="30.75" customHeight="1">
      <c r="A44" s="126"/>
      <c r="B44" s="314"/>
      <c r="C44" s="108" t="s">
        <v>43</v>
      </c>
      <c r="D44" s="133" t="s">
        <v>44</v>
      </c>
      <c r="E44" s="97" t="s">
        <v>37</v>
      </c>
      <c r="F44" s="35">
        <f>729936</f>
        <v>729936</v>
      </c>
      <c r="G44" s="131">
        <v>391845</v>
      </c>
      <c r="H44" s="73"/>
      <c r="I44" s="73"/>
      <c r="J44" s="73"/>
      <c r="K44" s="72"/>
      <c r="L44" s="73"/>
      <c r="M44" s="74"/>
    </row>
    <row r="45" spans="1:13" s="75" customFormat="1" ht="15" customHeight="1">
      <c r="A45" s="77"/>
      <c r="B45" s="314"/>
      <c r="C45" s="101" t="s">
        <v>11</v>
      </c>
      <c r="D45" s="102"/>
      <c r="E45" s="102"/>
      <c r="F45" s="42">
        <f>695236</f>
        <v>695236</v>
      </c>
      <c r="G45" s="103">
        <v>391845</v>
      </c>
      <c r="H45" s="84"/>
      <c r="I45" s="84"/>
      <c r="J45" s="84"/>
      <c r="K45" s="85"/>
      <c r="L45" s="84"/>
      <c r="M45" s="74"/>
    </row>
    <row r="46" spans="1:13" s="75" customFormat="1" ht="15" customHeight="1" thickBot="1">
      <c r="A46" s="87"/>
      <c r="B46" s="316"/>
      <c r="C46" s="104" t="s">
        <v>12</v>
      </c>
      <c r="D46" s="105"/>
      <c r="E46" s="105"/>
      <c r="F46" s="49">
        <f>34700</f>
        <v>34700</v>
      </c>
      <c r="G46" s="132"/>
      <c r="H46" s="94"/>
      <c r="I46" s="94"/>
      <c r="J46" s="94"/>
      <c r="K46" s="95"/>
      <c r="L46" s="94"/>
      <c r="M46" s="74"/>
    </row>
    <row r="47" spans="1:13" s="75" customFormat="1" ht="38.25">
      <c r="A47" s="127"/>
      <c r="B47" s="313" t="s">
        <v>45</v>
      </c>
      <c r="C47" s="96" t="s">
        <v>46</v>
      </c>
      <c r="D47" s="133" t="s">
        <v>25</v>
      </c>
      <c r="E47" s="97" t="s">
        <v>47</v>
      </c>
      <c r="F47" s="35">
        <f>302000</f>
        <v>302000</v>
      </c>
      <c r="G47" s="98">
        <v>166025</v>
      </c>
      <c r="H47" s="99">
        <v>32800</v>
      </c>
      <c r="I47" s="99"/>
      <c r="J47" s="99"/>
      <c r="K47" s="100"/>
      <c r="L47" s="99"/>
      <c r="M47" s="74"/>
    </row>
    <row r="48" spans="1:13" s="75" customFormat="1" ht="15" customHeight="1">
      <c r="A48" s="77"/>
      <c r="B48" s="330"/>
      <c r="C48" s="101" t="s">
        <v>11</v>
      </c>
      <c r="D48" s="102"/>
      <c r="E48" s="102"/>
      <c r="F48" s="42">
        <f>302000</f>
        <v>302000</v>
      </c>
      <c r="G48" s="103">
        <v>166025</v>
      </c>
      <c r="H48" s="84">
        <v>32800</v>
      </c>
      <c r="I48" s="84"/>
      <c r="J48" s="84"/>
      <c r="K48" s="85"/>
      <c r="L48" s="84"/>
      <c r="M48" s="74"/>
    </row>
    <row r="49" spans="1:13" s="75" customFormat="1" ht="15" customHeight="1" thickBot="1">
      <c r="A49" s="87"/>
      <c r="B49" s="330"/>
      <c r="C49" s="104" t="s">
        <v>12</v>
      </c>
      <c r="D49" s="105"/>
      <c r="E49" s="105"/>
      <c r="F49" s="49">
        <f>0</f>
        <v>0</v>
      </c>
      <c r="G49" s="134"/>
      <c r="H49" s="94"/>
      <c r="I49" s="94"/>
      <c r="J49" s="94"/>
      <c r="K49" s="95"/>
      <c r="L49" s="94"/>
      <c r="M49" s="74"/>
    </row>
    <row r="50" spans="1:13" s="75" customFormat="1" ht="40.5" customHeight="1">
      <c r="A50" s="126"/>
      <c r="B50" s="330"/>
      <c r="C50" s="96" t="s">
        <v>48</v>
      </c>
      <c r="D50" s="133" t="s">
        <v>49</v>
      </c>
      <c r="E50" s="97" t="s">
        <v>37</v>
      </c>
      <c r="F50" s="35">
        <f>270599</f>
        <v>270599</v>
      </c>
      <c r="G50" s="98">
        <f>27217+115163</f>
        <v>142380</v>
      </c>
      <c r="H50" s="99"/>
      <c r="I50" s="99"/>
      <c r="J50" s="99"/>
      <c r="K50" s="100"/>
      <c r="L50" s="99"/>
      <c r="M50" s="74"/>
    </row>
    <row r="51" spans="1:13" s="75" customFormat="1" ht="15" customHeight="1">
      <c r="A51" s="77"/>
      <c r="B51" s="330"/>
      <c r="C51" s="101" t="s">
        <v>11</v>
      </c>
      <c r="D51" s="102"/>
      <c r="E51" s="102"/>
      <c r="F51" s="42">
        <f>270599</f>
        <v>270599</v>
      </c>
      <c r="G51" s="135">
        <f>27217+115163</f>
        <v>142380</v>
      </c>
      <c r="H51" s="84"/>
      <c r="I51" s="84"/>
      <c r="J51" s="84"/>
      <c r="K51" s="85"/>
      <c r="L51" s="84"/>
      <c r="M51" s="74"/>
    </row>
    <row r="52" spans="1:13" s="75" customFormat="1" ht="15" customHeight="1" thickBot="1">
      <c r="A52" s="87"/>
      <c r="B52" s="331"/>
      <c r="C52" s="104" t="s">
        <v>12</v>
      </c>
      <c r="D52" s="105"/>
      <c r="E52" s="105"/>
      <c r="F52" s="49">
        <f>0</f>
        <v>0</v>
      </c>
      <c r="G52" s="134"/>
      <c r="H52" s="94"/>
      <c r="I52" s="94"/>
      <c r="J52" s="94"/>
      <c r="K52" s="95"/>
      <c r="L52" s="94"/>
      <c r="M52" s="74"/>
    </row>
    <row r="53" spans="1:13" s="75" customFormat="1" ht="53.25" customHeight="1">
      <c r="A53" s="127"/>
      <c r="B53" s="65" t="s">
        <v>50</v>
      </c>
      <c r="C53" s="96" t="s">
        <v>51</v>
      </c>
      <c r="D53" s="133" t="s">
        <v>52</v>
      </c>
      <c r="E53" s="97" t="s">
        <v>53</v>
      </c>
      <c r="F53" s="35">
        <f>5262918</f>
        <v>5262918</v>
      </c>
      <c r="G53" s="136">
        <f>G54+G55</f>
        <v>3452298</v>
      </c>
      <c r="H53" s="71"/>
      <c r="I53" s="71"/>
      <c r="J53" s="71"/>
      <c r="K53" s="137"/>
      <c r="L53" s="71"/>
      <c r="M53" s="74"/>
    </row>
    <row r="54" spans="1:13" s="75" customFormat="1" ht="15" customHeight="1">
      <c r="A54" s="77"/>
      <c r="B54" s="77"/>
      <c r="C54" s="101" t="s">
        <v>11</v>
      </c>
      <c r="D54" s="102"/>
      <c r="E54" s="102"/>
      <c r="F54" s="42">
        <f>61928</f>
        <v>61928</v>
      </c>
      <c r="G54" s="135">
        <f>39600</f>
        <v>39600</v>
      </c>
      <c r="H54" s="84"/>
      <c r="I54" s="84"/>
      <c r="J54" s="84"/>
      <c r="K54" s="85"/>
      <c r="L54" s="84"/>
      <c r="M54" s="74"/>
    </row>
    <row r="55" spans="1:13" s="75" customFormat="1" ht="15" customHeight="1" thickBot="1">
      <c r="A55" s="87"/>
      <c r="B55" s="87"/>
      <c r="C55" s="104" t="s">
        <v>12</v>
      </c>
      <c r="D55" s="105"/>
      <c r="E55" s="105"/>
      <c r="F55" s="49">
        <f>5200990</f>
        <v>5200990</v>
      </c>
      <c r="G55" s="138">
        <f>3412698</f>
        <v>3412698</v>
      </c>
      <c r="H55" s="94"/>
      <c r="I55" s="94"/>
      <c r="J55" s="94"/>
      <c r="K55" s="95"/>
      <c r="L55" s="94"/>
      <c r="M55" s="74"/>
    </row>
    <row r="56" spans="1:13" s="75" customFormat="1" ht="65.25" customHeight="1">
      <c r="A56" s="127"/>
      <c r="B56" s="139"/>
      <c r="C56" s="96" t="s">
        <v>54</v>
      </c>
      <c r="D56" s="133" t="s">
        <v>49</v>
      </c>
      <c r="E56" s="97" t="s">
        <v>37</v>
      </c>
      <c r="F56" s="35">
        <f>34638</f>
        <v>34638</v>
      </c>
      <c r="G56" s="136">
        <f>19501</f>
        <v>19501</v>
      </c>
      <c r="H56" s="71"/>
      <c r="I56" s="71"/>
      <c r="J56" s="71"/>
      <c r="K56" s="137"/>
      <c r="L56" s="71"/>
      <c r="M56" s="74"/>
    </row>
    <row r="57" spans="1:13" s="75" customFormat="1" ht="15" customHeight="1">
      <c r="A57" s="140"/>
      <c r="B57" s="332" t="s">
        <v>55</v>
      </c>
      <c r="C57" s="101" t="s">
        <v>11</v>
      </c>
      <c r="D57" s="102"/>
      <c r="E57" s="102"/>
      <c r="F57" s="42">
        <f>34638</f>
        <v>34638</v>
      </c>
      <c r="G57" s="135">
        <f>19501</f>
        <v>19501</v>
      </c>
      <c r="H57" s="84"/>
      <c r="I57" s="84"/>
      <c r="J57" s="84"/>
      <c r="K57" s="85"/>
      <c r="L57" s="84"/>
      <c r="M57" s="74"/>
    </row>
    <row r="58" spans="1:13" s="75" customFormat="1" ht="15" customHeight="1" thickBot="1">
      <c r="A58" s="140"/>
      <c r="B58" s="333"/>
      <c r="C58" s="104" t="s">
        <v>12</v>
      </c>
      <c r="D58" s="105"/>
      <c r="E58" s="105"/>
      <c r="F58" s="49">
        <f>0</f>
        <v>0</v>
      </c>
      <c r="G58" s="134"/>
      <c r="H58" s="94"/>
      <c r="I58" s="94"/>
      <c r="J58" s="94"/>
      <c r="K58" s="95"/>
      <c r="L58" s="94"/>
      <c r="M58" s="74"/>
    </row>
    <row r="59" spans="1:13" s="75" customFormat="1" ht="63.75">
      <c r="A59" s="140"/>
      <c r="B59" s="333"/>
      <c r="C59" s="96" t="s">
        <v>54</v>
      </c>
      <c r="D59" s="67" t="s">
        <v>56</v>
      </c>
      <c r="E59" s="141" t="s">
        <v>37</v>
      </c>
      <c r="F59" s="142">
        <f>13700</f>
        <v>13700</v>
      </c>
      <c r="G59" s="143">
        <f>8486</f>
        <v>8486</v>
      </c>
      <c r="H59" s="99"/>
      <c r="I59" s="99"/>
      <c r="J59" s="99"/>
      <c r="K59" s="100"/>
      <c r="L59" s="99"/>
      <c r="M59" s="74"/>
    </row>
    <row r="60" spans="1:13" s="75" customFormat="1" ht="15" customHeight="1">
      <c r="A60" s="140"/>
      <c r="B60" s="333"/>
      <c r="C60" s="101" t="s">
        <v>11</v>
      </c>
      <c r="D60" s="79"/>
      <c r="E60" s="79"/>
      <c r="F60" s="42">
        <f>13700</f>
        <v>13700</v>
      </c>
      <c r="G60" s="135">
        <f>8486</f>
        <v>8486</v>
      </c>
      <c r="H60" s="81"/>
      <c r="I60" s="81"/>
      <c r="J60" s="81"/>
      <c r="K60" s="81"/>
      <c r="L60" s="82"/>
      <c r="M60" s="74"/>
    </row>
    <row r="61" spans="1:13" s="75" customFormat="1" ht="15" customHeight="1" thickBot="1">
      <c r="A61" s="140"/>
      <c r="B61" s="333"/>
      <c r="C61" s="104" t="s">
        <v>12</v>
      </c>
      <c r="D61" s="79"/>
      <c r="E61" s="79"/>
      <c r="F61" s="49">
        <v>0</v>
      </c>
      <c r="G61" s="144"/>
      <c r="H61" s="91"/>
      <c r="I61" s="91"/>
      <c r="J61" s="91"/>
      <c r="K61" s="91"/>
      <c r="L61" s="92"/>
      <c r="M61" s="74"/>
    </row>
    <row r="62" spans="1:13" s="75" customFormat="1" ht="63.75">
      <c r="A62" s="140"/>
      <c r="B62" s="333"/>
      <c r="C62" s="96" t="s">
        <v>54</v>
      </c>
      <c r="D62" s="67" t="s">
        <v>57</v>
      </c>
      <c r="E62" s="68">
        <v>2011</v>
      </c>
      <c r="F62" s="145">
        <f>2000</f>
        <v>2000</v>
      </c>
      <c r="G62" s="143">
        <f>2000</f>
        <v>2000</v>
      </c>
      <c r="H62" s="146"/>
      <c r="I62" s="146"/>
      <c r="J62" s="146"/>
      <c r="K62" s="147"/>
      <c r="L62" s="146"/>
      <c r="M62" s="74"/>
    </row>
    <row r="63" spans="1:13" s="75" customFormat="1" ht="15" customHeight="1">
      <c r="A63" s="140"/>
      <c r="B63" s="148"/>
      <c r="C63" s="101" t="s">
        <v>11</v>
      </c>
      <c r="D63" s="79"/>
      <c r="E63" s="79"/>
      <c r="F63" s="42">
        <f>2000</f>
        <v>2000</v>
      </c>
      <c r="G63" s="135">
        <f>2000</f>
        <v>2000</v>
      </c>
      <c r="H63" s="84"/>
      <c r="I63" s="84"/>
      <c r="J63" s="84"/>
      <c r="K63" s="85"/>
      <c r="L63" s="84"/>
      <c r="M63" s="74"/>
    </row>
    <row r="64" spans="1:13" s="75" customFormat="1" ht="15" customHeight="1" thickBot="1">
      <c r="A64" s="87"/>
      <c r="B64" s="149"/>
      <c r="C64" s="104" t="s">
        <v>12</v>
      </c>
      <c r="D64" s="89"/>
      <c r="E64" s="89"/>
      <c r="F64" s="49">
        <f>0</f>
        <v>0</v>
      </c>
      <c r="G64" s="134"/>
      <c r="H64" s="94"/>
      <c r="I64" s="94"/>
      <c r="J64" s="94"/>
      <c r="K64" s="95"/>
      <c r="L64" s="94"/>
      <c r="M64" s="74"/>
    </row>
    <row r="65" spans="1:13" s="75" customFormat="1" ht="51">
      <c r="A65" s="127"/>
      <c r="B65" s="313" t="s">
        <v>58</v>
      </c>
      <c r="C65" s="96" t="s">
        <v>59</v>
      </c>
      <c r="D65" s="133" t="s">
        <v>60</v>
      </c>
      <c r="E65" s="97" t="s">
        <v>61</v>
      </c>
      <c r="F65" s="35">
        <f>3103619-187915</f>
        <v>2915704</v>
      </c>
      <c r="G65" s="136">
        <f>700000-187915</f>
        <v>512085</v>
      </c>
      <c r="H65" s="71">
        <v>700000</v>
      </c>
      <c r="I65" s="71">
        <v>700000</v>
      </c>
      <c r="J65" s="71"/>
      <c r="K65" s="137"/>
      <c r="L65" s="71"/>
      <c r="M65" s="74"/>
    </row>
    <row r="66" spans="1:13" s="75" customFormat="1" ht="15" customHeight="1">
      <c r="A66" s="77"/>
      <c r="B66" s="330"/>
      <c r="C66" s="101" t="s">
        <v>11</v>
      </c>
      <c r="D66" s="102"/>
      <c r="E66" s="102"/>
      <c r="F66" s="42">
        <f>3103619-187915</f>
        <v>2915704</v>
      </c>
      <c r="G66" s="135">
        <f>700000-187915</f>
        <v>512085</v>
      </c>
      <c r="H66" s="84">
        <v>700000</v>
      </c>
      <c r="I66" s="84">
        <v>700000</v>
      </c>
      <c r="J66" s="84"/>
      <c r="K66" s="85"/>
      <c r="L66" s="84"/>
      <c r="M66" s="74"/>
    </row>
    <row r="67" spans="1:13" s="75" customFormat="1" ht="15" customHeight="1" thickBot="1">
      <c r="A67" s="87"/>
      <c r="B67" s="330"/>
      <c r="C67" s="104" t="s">
        <v>12</v>
      </c>
      <c r="D67" s="105"/>
      <c r="E67" s="105"/>
      <c r="F67" s="49">
        <f>0</f>
        <v>0</v>
      </c>
      <c r="G67" s="134"/>
      <c r="H67" s="94"/>
      <c r="I67" s="94"/>
      <c r="J67" s="94"/>
      <c r="K67" s="95"/>
      <c r="L67" s="94"/>
      <c r="M67" s="74"/>
    </row>
    <row r="68" spans="1:13" s="75" customFormat="1" ht="38.25">
      <c r="A68" s="126"/>
      <c r="B68" s="330"/>
      <c r="C68" s="96" t="s">
        <v>62</v>
      </c>
      <c r="D68" s="133" t="s">
        <v>63</v>
      </c>
      <c r="E68" s="97" t="s">
        <v>37</v>
      </c>
      <c r="F68" s="35">
        <f>574910</f>
        <v>574910</v>
      </c>
      <c r="G68" s="136">
        <f>230920+24400</f>
        <v>255320</v>
      </c>
      <c r="H68" s="71"/>
      <c r="I68" s="71"/>
      <c r="J68" s="73"/>
      <c r="K68" s="72"/>
      <c r="L68" s="73"/>
      <c r="M68" s="74"/>
    </row>
    <row r="69" spans="1:13" s="75" customFormat="1" ht="15" customHeight="1">
      <c r="A69" s="77"/>
      <c r="B69" s="330"/>
      <c r="C69" s="101" t="s">
        <v>11</v>
      </c>
      <c r="D69" s="102"/>
      <c r="E69" s="102"/>
      <c r="F69" s="42">
        <f>574910</f>
        <v>574910</v>
      </c>
      <c r="G69" s="135">
        <f>230920+24400</f>
        <v>255320</v>
      </c>
      <c r="H69" s="84"/>
      <c r="I69" s="84"/>
      <c r="J69" s="84"/>
      <c r="K69" s="85"/>
      <c r="L69" s="84"/>
      <c r="M69" s="74"/>
    </row>
    <row r="70" spans="1:13" s="75" customFormat="1" ht="15" customHeight="1" thickBot="1">
      <c r="A70" s="87"/>
      <c r="B70" s="331"/>
      <c r="C70" s="104" t="s">
        <v>12</v>
      </c>
      <c r="D70" s="105"/>
      <c r="E70" s="105"/>
      <c r="F70" s="49">
        <f>0</f>
        <v>0</v>
      </c>
      <c r="G70" s="106"/>
      <c r="H70" s="94"/>
      <c r="I70" s="94"/>
      <c r="J70" s="94"/>
      <c r="K70" s="95"/>
      <c r="L70" s="94"/>
      <c r="M70" s="74"/>
    </row>
    <row r="71" spans="1:13" s="110" customFormat="1" ht="25.5" customHeight="1">
      <c r="A71" s="53" t="s">
        <v>64</v>
      </c>
      <c r="B71" s="54"/>
      <c r="C71" s="340" t="s">
        <v>65</v>
      </c>
      <c r="D71" s="341"/>
      <c r="E71" s="341"/>
      <c r="F71" s="35">
        <f>F74+F77+F80+F83+F86+F89+F92+F95+F98+F101+F104+F107+F110</f>
        <v>41175792</v>
      </c>
      <c r="G71" s="150">
        <f>G74+G77+G80+G83+G86+G89+G92+G95+G98+G101+G104+G107+G110</f>
        <v>6332738</v>
      </c>
      <c r="H71" s="151">
        <f aca="true" t="shared" si="3" ref="G71:L73">H74+H77+H80+H83+H86+H89+H92+H95+H98+H101+H104+H107+H110</f>
        <v>13245000</v>
      </c>
      <c r="I71" s="151">
        <f t="shared" si="3"/>
        <v>8451700</v>
      </c>
      <c r="J71" s="151">
        <f t="shared" si="3"/>
        <v>8225900</v>
      </c>
      <c r="K71" s="151">
        <f t="shared" si="3"/>
        <v>886900</v>
      </c>
      <c r="L71" s="151">
        <f t="shared" si="3"/>
        <v>940100</v>
      </c>
      <c r="M71" s="152"/>
    </row>
    <row r="72" spans="1:13" s="110" customFormat="1" ht="15" customHeight="1">
      <c r="A72" s="40"/>
      <c r="B72" s="57"/>
      <c r="C72" s="311" t="s">
        <v>17</v>
      </c>
      <c r="D72" s="312"/>
      <c r="E72" s="312"/>
      <c r="F72" s="42">
        <f>F75+F78+F81+F84+F87+F90+F93+F96+F99+F102+F105+F108+F111</f>
        <v>7465408</v>
      </c>
      <c r="G72" s="153">
        <f t="shared" si="3"/>
        <v>923600</v>
      </c>
      <c r="H72" s="154">
        <f t="shared" si="3"/>
        <v>546900</v>
      </c>
      <c r="I72" s="154">
        <f t="shared" si="3"/>
        <v>801700</v>
      </c>
      <c r="J72" s="154">
        <f t="shared" si="3"/>
        <v>725900</v>
      </c>
      <c r="K72" s="154">
        <f t="shared" si="3"/>
        <v>886900</v>
      </c>
      <c r="L72" s="154">
        <f t="shared" si="3"/>
        <v>940100</v>
      </c>
      <c r="M72" s="152"/>
    </row>
    <row r="73" spans="1:13" s="110" customFormat="1" ht="15" customHeight="1" thickBot="1">
      <c r="A73" s="47"/>
      <c r="B73" s="155"/>
      <c r="C73" s="338" t="s">
        <v>18</v>
      </c>
      <c r="D73" s="339"/>
      <c r="E73" s="339"/>
      <c r="F73" s="49">
        <f>F76+F79+F82+F85+F88+F91+F94+F97+F100+F103+F106+F109+F112</f>
        <v>33710384</v>
      </c>
      <c r="G73" s="156">
        <f t="shared" si="3"/>
        <v>5409138</v>
      </c>
      <c r="H73" s="157">
        <f t="shared" si="3"/>
        <v>12698100</v>
      </c>
      <c r="I73" s="157">
        <f t="shared" si="3"/>
        <v>7650000</v>
      </c>
      <c r="J73" s="157">
        <f t="shared" si="3"/>
        <v>7500000</v>
      </c>
      <c r="K73" s="157">
        <f t="shared" si="3"/>
        <v>0</v>
      </c>
      <c r="L73" s="157">
        <f t="shared" si="3"/>
        <v>0</v>
      </c>
      <c r="M73" s="152"/>
    </row>
    <row r="74" spans="1:13" s="75" customFormat="1" ht="25.5">
      <c r="A74" s="127"/>
      <c r="B74" s="65" t="s">
        <v>66</v>
      </c>
      <c r="C74" s="158" t="s">
        <v>67</v>
      </c>
      <c r="D74" s="159" t="s">
        <v>68</v>
      </c>
      <c r="E74" s="160" t="s">
        <v>69</v>
      </c>
      <c r="F74" s="35">
        <f>1149000</f>
        <v>1149000</v>
      </c>
      <c r="G74" s="131">
        <v>178000</v>
      </c>
      <c r="H74" s="71">
        <v>183000</v>
      </c>
      <c r="I74" s="71">
        <v>188000</v>
      </c>
      <c r="J74" s="71">
        <v>194000</v>
      </c>
      <c r="K74" s="137">
        <v>200000</v>
      </c>
      <c r="L74" s="71">
        <v>206000</v>
      </c>
      <c r="M74" s="74"/>
    </row>
    <row r="75" spans="1:13" s="75" customFormat="1" ht="15" customHeight="1">
      <c r="A75" s="77"/>
      <c r="B75" s="77"/>
      <c r="C75" s="161" t="s">
        <v>11</v>
      </c>
      <c r="D75" s="162"/>
      <c r="E75" s="163"/>
      <c r="F75" s="42">
        <f>1149000</f>
        <v>1149000</v>
      </c>
      <c r="G75" s="103">
        <v>178000</v>
      </c>
      <c r="H75" s="84">
        <v>183000</v>
      </c>
      <c r="I75" s="84">
        <v>188000</v>
      </c>
      <c r="J75" s="84">
        <v>194000</v>
      </c>
      <c r="K75" s="85">
        <v>200000</v>
      </c>
      <c r="L75" s="84">
        <v>206000</v>
      </c>
      <c r="M75" s="74"/>
    </row>
    <row r="76" spans="1:13" s="75" customFormat="1" ht="15" customHeight="1" thickBot="1">
      <c r="A76" s="164"/>
      <c r="B76" s="87"/>
      <c r="C76" s="165" t="s">
        <v>12</v>
      </c>
      <c r="D76" s="166"/>
      <c r="E76" s="167"/>
      <c r="F76" s="49">
        <f>0</f>
        <v>0</v>
      </c>
      <c r="G76" s="134"/>
      <c r="H76" s="94"/>
      <c r="I76" s="94"/>
      <c r="J76" s="94"/>
      <c r="K76" s="95"/>
      <c r="L76" s="94"/>
      <c r="M76" s="74"/>
    </row>
    <row r="77" spans="1:13" s="75" customFormat="1" ht="38.25" customHeight="1">
      <c r="A77" s="168"/>
      <c r="B77" s="313" t="s">
        <v>19</v>
      </c>
      <c r="C77" s="169" t="s">
        <v>70</v>
      </c>
      <c r="D77" s="133" t="s">
        <v>71</v>
      </c>
      <c r="E77" s="170" t="s">
        <v>72</v>
      </c>
      <c r="F77" s="35">
        <f>15237046</f>
        <v>15237046</v>
      </c>
      <c r="G77" s="136"/>
      <c r="H77" s="71"/>
      <c r="I77" s="71">
        <v>7500000</v>
      </c>
      <c r="J77" s="71">
        <v>7500000</v>
      </c>
      <c r="K77" s="137"/>
      <c r="L77" s="71"/>
      <c r="M77" s="74"/>
    </row>
    <row r="78" spans="1:13" s="75" customFormat="1" ht="15" customHeight="1" thickBot="1">
      <c r="A78" s="126"/>
      <c r="B78" s="336"/>
      <c r="C78" s="171" t="s">
        <v>11</v>
      </c>
      <c r="D78" s="102"/>
      <c r="E78" s="172"/>
      <c r="F78" s="42">
        <f>0</f>
        <v>0</v>
      </c>
      <c r="G78" s="176"/>
      <c r="H78" s="84"/>
      <c r="I78" s="84"/>
      <c r="J78" s="84"/>
      <c r="K78" s="85"/>
      <c r="L78" s="84"/>
      <c r="M78" s="74"/>
    </row>
    <row r="79" spans="1:13" s="75" customFormat="1" ht="15" customHeight="1" thickBot="1">
      <c r="A79" s="173"/>
      <c r="B79" s="336"/>
      <c r="C79" s="174" t="s">
        <v>73</v>
      </c>
      <c r="D79" s="105"/>
      <c r="E79" s="175"/>
      <c r="F79" s="61">
        <f>15237046</f>
        <v>15237046</v>
      </c>
      <c r="G79" s="99"/>
      <c r="H79" s="177"/>
      <c r="I79" s="177">
        <v>7500000</v>
      </c>
      <c r="J79" s="177">
        <v>7500000</v>
      </c>
      <c r="K79" s="178"/>
      <c r="L79" s="177"/>
      <c r="M79" s="74"/>
    </row>
    <row r="80" spans="1:13" s="75" customFormat="1" ht="51" customHeight="1">
      <c r="A80" s="127"/>
      <c r="B80" s="336"/>
      <c r="C80" s="66" t="s">
        <v>74</v>
      </c>
      <c r="D80" s="67" t="s">
        <v>21</v>
      </c>
      <c r="E80" s="68" t="s">
        <v>47</v>
      </c>
      <c r="F80" s="279">
        <f>13052741-323883</f>
        <v>12728858</v>
      </c>
      <c r="G80" s="70">
        <f>G81+G82</f>
        <v>4877158</v>
      </c>
      <c r="H80" s="71">
        <f>H81+H82</f>
        <v>7662600</v>
      </c>
      <c r="I80" s="71"/>
      <c r="J80" s="71"/>
      <c r="K80" s="137"/>
      <c r="L80" s="71"/>
      <c r="M80" s="74"/>
    </row>
    <row r="81" spans="1:13" s="75" customFormat="1" ht="16.5" customHeight="1">
      <c r="A81" s="126"/>
      <c r="B81" s="336"/>
      <c r="C81" s="78" t="s">
        <v>11</v>
      </c>
      <c r="D81" s="79"/>
      <c r="E81" s="79"/>
      <c r="F81" s="179">
        <f>0</f>
        <v>0</v>
      </c>
      <c r="G81" s="84"/>
      <c r="H81" s="84"/>
      <c r="I81" s="84"/>
      <c r="J81" s="84"/>
      <c r="K81" s="85"/>
      <c r="L81" s="84"/>
      <c r="M81" s="74"/>
    </row>
    <row r="82" spans="1:13" s="75" customFormat="1" ht="15.75" customHeight="1" thickBot="1">
      <c r="A82" s="173"/>
      <c r="B82" s="336"/>
      <c r="C82" s="88" t="s">
        <v>12</v>
      </c>
      <c r="D82" s="89"/>
      <c r="E82" s="89"/>
      <c r="F82" s="280">
        <f>13052741-323883</f>
        <v>12728858</v>
      </c>
      <c r="G82" s="93">
        <f>5201041-323883</f>
        <v>4877158</v>
      </c>
      <c r="H82" s="94">
        <v>7662600</v>
      </c>
      <c r="I82" s="94"/>
      <c r="J82" s="94"/>
      <c r="K82" s="95"/>
      <c r="L82" s="94"/>
      <c r="M82" s="74"/>
    </row>
    <row r="83" spans="1:13" s="75" customFormat="1" ht="38.25">
      <c r="A83" s="127"/>
      <c r="B83" s="336"/>
      <c r="C83" s="180" t="s">
        <v>75</v>
      </c>
      <c r="D83" s="181" t="s">
        <v>71</v>
      </c>
      <c r="E83" s="182" t="s">
        <v>76</v>
      </c>
      <c r="F83" s="145">
        <f>2031980</f>
        <v>2031980</v>
      </c>
      <c r="G83" s="183">
        <v>31980</v>
      </c>
      <c r="H83" s="183">
        <v>2000000</v>
      </c>
      <c r="I83" s="183"/>
      <c r="J83" s="183"/>
      <c r="K83" s="184"/>
      <c r="L83" s="183"/>
      <c r="M83" s="185"/>
    </row>
    <row r="84" spans="1:13" s="75" customFormat="1" ht="16.5" customHeight="1" thickBot="1">
      <c r="A84" s="186"/>
      <c r="B84" s="336"/>
      <c r="C84" s="187" t="s">
        <v>11</v>
      </c>
      <c r="D84" s="188"/>
      <c r="E84" s="189"/>
      <c r="F84" s="42">
        <f>0</f>
        <v>0</v>
      </c>
      <c r="G84" s="93"/>
      <c r="H84" s="83"/>
      <c r="I84" s="83"/>
      <c r="J84" s="83"/>
      <c r="K84" s="191"/>
      <c r="L84" s="83"/>
      <c r="M84" s="185"/>
    </row>
    <row r="85" spans="1:13" s="75" customFormat="1" ht="16.5" customHeight="1" thickBot="1">
      <c r="A85" s="192"/>
      <c r="B85" s="336"/>
      <c r="C85" s="193" t="s">
        <v>73</v>
      </c>
      <c r="D85" s="194"/>
      <c r="E85" s="195"/>
      <c r="F85" s="49">
        <f>2031980</f>
        <v>2031980</v>
      </c>
      <c r="G85" s="281">
        <v>31980</v>
      </c>
      <c r="H85" s="93">
        <v>2000000</v>
      </c>
      <c r="I85" s="93"/>
      <c r="J85" s="93"/>
      <c r="K85" s="197"/>
      <c r="L85" s="93"/>
      <c r="M85" s="185"/>
    </row>
    <row r="86" spans="1:13" s="75" customFormat="1" ht="38.25">
      <c r="A86" s="168"/>
      <c r="B86" s="336"/>
      <c r="C86" s="180" t="s">
        <v>77</v>
      </c>
      <c r="D86" s="181" t="s">
        <v>71</v>
      </c>
      <c r="E86" s="182" t="s">
        <v>78</v>
      </c>
      <c r="F86" s="35">
        <f>465000</f>
        <v>465000</v>
      </c>
      <c r="G86" s="198">
        <v>65000</v>
      </c>
      <c r="H86" s="70">
        <v>250000</v>
      </c>
      <c r="I86" s="70">
        <v>150000</v>
      </c>
      <c r="J86" s="70"/>
      <c r="K86" s="199"/>
      <c r="L86" s="70"/>
      <c r="M86" s="185"/>
    </row>
    <row r="87" spans="1:13" s="75" customFormat="1" ht="16.5" customHeight="1">
      <c r="A87" s="186"/>
      <c r="B87" s="336"/>
      <c r="C87" s="187" t="s">
        <v>11</v>
      </c>
      <c r="D87" s="188"/>
      <c r="E87" s="189"/>
      <c r="F87" s="42">
        <f>0</f>
        <v>0</v>
      </c>
      <c r="G87" s="190"/>
      <c r="H87" s="83"/>
      <c r="I87" s="83"/>
      <c r="J87" s="83"/>
      <c r="K87" s="191"/>
      <c r="L87" s="83"/>
      <c r="M87" s="185"/>
    </row>
    <row r="88" spans="1:13" s="75" customFormat="1" ht="16.5" customHeight="1" thickBot="1">
      <c r="A88" s="192"/>
      <c r="B88" s="336"/>
      <c r="C88" s="193" t="s">
        <v>73</v>
      </c>
      <c r="D88" s="194"/>
      <c r="E88" s="195"/>
      <c r="F88" s="49">
        <f>465000</f>
        <v>465000</v>
      </c>
      <c r="G88" s="196">
        <v>65000</v>
      </c>
      <c r="H88" s="93">
        <v>250000</v>
      </c>
      <c r="I88" s="93">
        <v>150000</v>
      </c>
      <c r="J88" s="93"/>
      <c r="K88" s="197"/>
      <c r="L88" s="93"/>
      <c r="M88" s="185"/>
    </row>
    <row r="89" spans="1:13" s="75" customFormat="1" ht="38.25">
      <c r="A89" s="168"/>
      <c r="B89" s="336"/>
      <c r="C89" s="180" t="s">
        <v>79</v>
      </c>
      <c r="D89" s="181" t="s">
        <v>71</v>
      </c>
      <c r="E89" s="182" t="s">
        <v>76</v>
      </c>
      <c r="F89" s="35">
        <f>680000</f>
        <v>680000</v>
      </c>
      <c r="G89" s="198">
        <v>300000</v>
      </c>
      <c r="H89" s="70">
        <v>380000</v>
      </c>
      <c r="I89" s="70"/>
      <c r="J89" s="70"/>
      <c r="K89" s="199"/>
      <c r="L89" s="70"/>
      <c r="M89" s="185"/>
    </row>
    <row r="90" spans="1:13" s="75" customFormat="1" ht="16.5" customHeight="1">
      <c r="A90" s="186"/>
      <c r="B90" s="336"/>
      <c r="C90" s="187" t="s">
        <v>11</v>
      </c>
      <c r="D90" s="188"/>
      <c r="E90" s="189"/>
      <c r="F90" s="42">
        <f>0</f>
        <v>0</v>
      </c>
      <c r="G90" s="190"/>
      <c r="H90" s="83"/>
      <c r="I90" s="83"/>
      <c r="J90" s="83"/>
      <c r="K90" s="191"/>
      <c r="L90" s="83"/>
      <c r="M90" s="185"/>
    </row>
    <row r="91" spans="1:13" s="75" customFormat="1" ht="16.5" customHeight="1" thickBot="1">
      <c r="A91" s="192"/>
      <c r="B91" s="337"/>
      <c r="C91" s="193" t="s">
        <v>73</v>
      </c>
      <c r="D91" s="194"/>
      <c r="E91" s="195"/>
      <c r="F91" s="49">
        <f>680000</f>
        <v>680000</v>
      </c>
      <c r="G91" s="196">
        <v>300000</v>
      </c>
      <c r="H91" s="93">
        <v>380000</v>
      </c>
      <c r="I91" s="93"/>
      <c r="J91" s="93"/>
      <c r="K91" s="197"/>
      <c r="L91" s="93"/>
      <c r="M91" s="185"/>
    </row>
    <row r="92" spans="1:13" s="203" customFormat="1" ht="38.25">
      <c r="A92" s="168"/>
      <c r="B92" s="200" t="s">
        <v>80</v>
      </c>
      <c r="C92" s="201" t="s">
        <v>81</v>
      </c>
      <c r="D92" s="181" t="s">
        <v>71</v>
      </c>
      <c r="E92" s="202" t="s">
        <v>37</v>
      </c>
      <c r="F92" s="35">
        <f>3065308</f>
        <v>3065308</v>
      </c>
      <c r="G92" s="198">
        <v>425000</v>
      </c>
      <c r="H92" s="70"/>
      <c r="I92" s="70"/>
      <c r="J92" s="70"/>
      <c r="K92" s="199"/>
      <c r="L92" s="70"/>
      <c r="M92" s="185"/>
    </row>
    <row r="93" spans="1:13" s="203" customFormat="1" ht="16.5" customHeight="1">
      <c r="A93" s="186"/>
      <c r="B93" s="204"/>
      <c r="C93" s="205" t="s">
        <v>11</v>
      </c>
      <c r="D93" s="206"/>
      <c r="E93" s="207"/>
      <c r="F93" s="42">
        <f>3065308</f>
        <v>3065308</v>
      </c>
      <c r="G93" s="190">
        <v>425000</v>
      </c>
      <c r="H93" s="83"/>
      <c r="I93" s="83"/>
      <c r="J93" s="83"/>
      <c r="K93" s="191"/>
      <c r="L93" s="83"/>
      <c r="M93" s="185"/>
    </row>
    <row r="94" spans="1:13" s="203" customFormat="1" ht="16.5" customHeight="1" thickBot="1">
      <c r="A94" s="192"/>
      <c r="B94" s="204"/>
      <c r="C94" s="208" t="s">
        <v>73</v>
      </c>
      <c r="D94" s="209"/>
      <c r="E94" s="210"/>
      <c r="F94" s="49">
        <f>0</f>
        <v>0</v>
      </c>
      <c r="G94" s="196"/>
      <c r="H94" s="93"/>
      <c r="I94" s="93"/>
      <c r="J94" s="93"/>
      <c r="K94" s="197"/>
      <c r="L94" s="93"/>
      <c r="M94" s="185"/>
    </row>
    <row r="95" spans="1:13" s="75" customFormat="1" ht="25.5">
      <c r="A95" s="127"/>
      <c r="B95" s="313" t="s">
        <v>35</v>
      </c>
      <c r="C95" s="211" t="s">
        <v>82</v>
      </c>
      <c r="D95" s="212" t="s">
        <v>52</v>
      </c>
      <c r="E95" s="172" t="s">
        <v>76</v>
      </c>
      <c r="F95" s="35">
        <f>656000</f>
        <v>656000</v>
      </c>
      <c r="G95" s="143">
        <v>306600</v>
      </c>
      <c r="H95" s="146">
        <v>349400</v>
      </c>
      <c r="I95" s="146"/>
      <c r="J95" s="146"/>
      <c r="K95" s="147"/>
      <c r="L95" s="146"/>
      <c r="M95" s="74"/>
    </row>
    <row r="96" spans="1:13" s="75" customFormat="1" ht="15" customHeight="1">
      <c r="A96" s="126"/>
      <c r="B96" s="332"/>
      <c r="C96" s="171" t="s">
        <v>11</v>
      </c>
      <c r="D96" s="79"/>
      <c r="E96" s="172"/>
      <c r="F96" s="42">
        <f>656000</f>
        <v>656000</v>
      </c>
      <c r="G96" s="135">
        <v>306600</v>
      </c>
      <c r="H96" s="84">
        <v>349400</v>
      </c>
      <c r="I96" s="84"/>
      <c r="J96" s="84"/>
      <c r="K96" s="85"/>
      <c r="L96" s="84"/>
      <c r="M96" s="74"/>
    </row>
    <row r="97" spans="1:13" s="75" customFormat="1" ht="15" customHeight="1" thickBot="1">
      <c r="A97" s="173"/>
      <c r="B97" s="332"/>
      <c r="C97" s="174" t="s">
        <v>73</v>
      </c>
      <c r="D97" s="89"/>
      <c r="E97" s="175"/>
      <c r="F97" s="49">
        <f>0</f>
        <v>0</v>
      </c>
      <c r="G97" s="138"/>
      <c r="H97" s="94"/>
      <c r="I97" s="94"/>
      <c r="J97" s="94"/>
      <c r="K97" s="95"/>
      <c r="L97" s="94"/>
      <c r="M97" s="74"/>
    </row>
    <row r="98" spans="1:13" s="75" customFormat="1" ht="25.5">
      <c r="A98" s="127"/>
      <c r="B98" s="332"/>
      <c r="C98" s="158" t="s">
        <v>83</v>
      </c>
      <c r="D98" s="67" t="s">
        <v>25</v>
      </c>
      <c r="E98" s="170" t="s">
        <v>84</v>
      </c>
      <c r="F98" s="35">
        <f>861800</f>
        <v>861800</v>
      </c>
      <c r="G98" s="136"/>
      <c r="H98" s="71"/>
      <c r="I98" s="71">
        <v>471600</v>
      </c>
      <c r="J98" s="71">
        <v>290200</v>
      </c>
      <c r="K98" s="137">
        <v>100000</v>
      </c>
      <c r="L98" s="71"/>
      <c r="M98" s="74"/>
    </row>
    <row r="99" spans="1:13" s="75" customFormat="1" ht="15" customHeight="1">
      <c r="A99" s="126"/>
      <c r="B99" s="332"/>
      <c r="C99" s="171" t="s">
        <v>11</v>
      </c>
      <c r="D99" s="102"/>
      <c r="E99" s="172"/>
      <c r="F99" s="42">
        <f>861800</f>
        <v>861800</v>
      </c>
      <c r="G99" s="135"/>
      <c r="H99" s="84"/>
      <c r="I99" s="84">
        <v>471600</v>
      </c>
      <c r="J99" s="84">
        <v>290200</v>
      </c>
      <c r="K99" s="85">
        <v>100000</v>
      </c>
      <c r="L99" s="84"/>
      <c r="M99" s="74"/>
    </row>
    <row r="100" spans="1:13" s="75" customFormat="1" ht="15" customHeight="1" thickBot="1">
      <c r="A100" s="173"/>
      <c r="B100" s="332"/>
      <c r="C100" s="174" t="s">
        <v>73</v>
      </c>
      <c r="D100" s="105"/>
      <c r="E100" s="175"/>
      <c r="F100" s="49">
        <f>0</f>
        <v>0</v>
      </c>
      <c r="G100" s="138"/>
      <c r="H100" s="94"/>
      <c r="I100" s="94"/>
      <c r="J100" s="94"/>
      <c r="K100" s="95"/>
      <c r="L100" s="94"/>
      <c r="M100" s="74"/>
    </row>
    <row r="101" spans="1:13" s="75" customFormat="1" ht="38.25">
      <c r="A101" s="127"/>
      <c r="B101" s="332"/>
      <c r="C101" s="158" t="s">
        <v>85</v>
      </c>
      <c r="D101" s="133" t="s">
        <v>25</v>
      </c>
      <c r="E101" s="170" t="s">
        <v>86</v>
      </c>
      <c r="F101" s="35">
        <f>599300</f>
        <v>599300</v>
      </c>
      <c r="G101" s="136"/>
      <c r="H101" s="71"/>
      <c r="I101" s="71">
        <v>117100</v>
      </c>
      <c r="J101" s="71">
        <v>226700</v>
      </c>
      <c r="K101" s="137">
        <v>127400</v>
      </c>
      <c r="L101" s="71">
        <v>128100</v>
      </c>
      <c r="M101" s="74"/>
    </row>
    <row r="102" spans="1:13" s="75" customFormat="1" ht="15" customHeight="1">
      <c r="A102" s="126"/>
      <c r="B102" s="332"/>
      <c r="C102" s="171" t="s">
        <v>11</v>
      </c>
      <c r="D102" s="102"/>
      <c r="E102" s="172"/>
      <c r="F102" s="42">
        <f>599300</f>
        <v>599300</v>
      </c>
      <c r="G102" s="135"/>
      <c r="H102" s="84"/>
      <c r="I102" s="84">
        <v>117100</v>
      </c>
      <c r="J102" s="84">
        <v>226700</v>
      </c>
      <c r="K102" s="85">
        <v>127400</v>
      </c>
      <c r="L102" s="84">
        <v>128100</v>
      </c>
      <c r="M102" s="74"/>
    </row>
    <row r="103" spans="1:13" s="75" customFormat="1" ht="15" customHeight="1" thickBot="1">
      <c r="A103" s="173"/>
      <c r="B103" s="332"/>
      <c r="C103" s="174" t="s">
        <v>73</v>
      </c>
      <c r="D103" s="105"/>
      <c r="E103" s="175"/>
      <c r="F103" s="49">
        <f>0</f>
        <v>0</v>
      </c>
      <c r="G103" s="138"/>
      <c r="H103" s="94"/>
      <c r="I103" s="94"/>
      <c r="J103" s="94"/>
      <c r="K103" s="95"/>
      <c r="L103" s="94"/>
      <c r="M103" s="74"/>
    </row>
    <row r="104" spans="1:13" s="75" customFormat="1" ht="25.5">
      <c r="A104" s="126"/>
      <c r="B104" s="332"/>
      <c r="C104" s="158" t="s">
        <v>87</v>
      </c>
      <c r="D104" s="133" t="s">
        <v>88</v>
      </c>
      <c r="E104" s="170" t="s">
        <v>89</v>
      </c>
      <c r="F104" s="35">
        <f>1032500</f>
        <v>1032500</v>
      </c>
      <c r="G104" s="136"/>
      <c r="H104" s="71"/>
      <c r="I104" s="71"/>
      <c r="J104" s="71"/>
      <c r="K104" s="137">
        <v>443500</v>
      </c>
      <c r="L104" s="71">
        <v>589000</v>
      </c>
      <c r="M104" s="74"/>
    </row>
    <row r="105" spans="1:13" s="75" customFormat="1" ht="15" customHeight="1">
      <c r="A105" s="126"/>
      <c r="B105" s="332"/>
      <c r="C105" s="171" t="s">
        <v>11</v>
      </c>
      <c r="D105" s="102"/>
      <c r="E105" s="172"/>
      <c r="F105" s="42">
        <f>1032500</f>
        <v>1032500</v>
      </c>
      <c r="G105" s="135"/>
      <c r="H105" s="84"/>
      <c r="I105" s="84"/>
      <c r="J105" s="84"/>
      <c r="K105" s="85">
        <v>443500</v>
      </c>
      <c r="L105" s="84">
        <v>589000</v>
      </c>
      <c r="M105" s="74"/>
    </row>
    <row r="106" spans="1:13" s="75" customFormat="1" ht="15" customHeight="1" thickBot="1">
      <c r="A106" s="173"/>
      <c r="B106" s="335"/>
      <c r="C106" s="174" t="s">
        <v>73</v>
      </c>
      <c r="D106" s="105"/>
      <c r="E106" s="175"/>
      <c r="F106" s="49">
        <f>0</f>
        <v>0</v>
      </c>
      <c r="G106" s="138"/>
      <c r="H106" s="94"/>
      <c r="I106" s="94"/>
      <c r="J106" s="94"/>
      <c r="K106" s="95"/>
      <c r="L106" s="94"/>
      <c r="M106" s="74"/>
    </row>
    <row r="107" spans="1:13" s="75" customFormat="1" ht="25.5" customHeight="1">
      <c r="A107" s="127"/>
      <c r="B107" s="65" t="s">
        <v>40</v>
      </c>
      <c r="C107" s="108" t="s">
        <v>90</v>
      </c>
      <c r="D107" s="133" t="s">
        <v>91</v>
      </c>
      <c r="E107" s="97" t="s">
        <v>29</v>
      </c>
      <c r="F107" s="35">
        <f>2567500</f>
        <v>2567500</v>
      </c>
      <c r="G107" s="136">
        <f>G108+G109</f>
        <v>135000</v>
      </c>
      <c r="H107" s="71">
        <f>H108+H109</f>
        <v>2405500</v>
      </c>
      <c r="I107" s="73"/>
      <c r="J107" s="73"/>
      <c r="K107" s="72"/>
      <c r="L107" s="73"/>
      <c r="M107" s="74"/>
    </row>
    <row r="108" spans="1:13" s="110" customFormat="1" ht="15" customHeight="1">
      <c r="A108" s="213"/>
      <c r="B108" s="112"/>
      <c r="C108" s="101" t="s">
        <v>11</v>
      </c>
      <c r="D108" s="113"/>
      <c r="E108" s="113"/>
      <c r="F108" s="42">
        <f>0</f>
        <v>0</v>
      </c>
      <c r="G108" s="214"/>
      <c r="H108" s="115"/>
      <c r="I108" s="115"/>
      <c r="J108" s="115"/>
      <c r="K108" s="116"/>
      <c r="L108" s="115"/>
      <c r="M108" s="117"/>
    </row>
    <row r="109" spans="1:13" s="110" customFormat="1" ht="15" customHeight="1" thickBot="1">
      <c r="A109" s="215"/>
      <c r="B109" s="118"/>
      <c r="C109" s="119" t="s">
        <v>12</v>
      </c>
      <c r="D109" s="120"/>
      <c r="E109" s="120"/>
      <c r="F109" s="49">
        <f>2567500</f>
        <v>2567500</v>
      </c>
      <c r="G109" s="216">
        <f>135000</f>
        <v>135000</v>
      </c>
      <c r="H109" s="122">
        <f>2405500</f>
        <v>2405500</v>
      </c>
      <c r="I109" s="122"/>
      <c r="J109" s="122"/>
      <c r="K109" s="123"/>
      <c r="L109" s="122"/>
      <c r="M109" s="117"/>
    </row>
    <row r="110" spans="1:13" s="75" customFormat="1" ht="33.75" customHeight="1">
      <c r="A110" s="127"/>
      <c r="B110" s="65" t="s">
        <v>92</v>
      </c>
      <c r="C110" s="158" t="s">
        <v>93</v>
      </c>
      <c r="D110" s="133" t="s">
        <v>91</v>
      </c>
      <c r="E110" s="170" t="s">
        <v>69</v>
      </c>
      <c r="F110" s="35">
        <f>101500</f>
        <v>101500</v>
      </c>
      <c r="G110" s="136">
        <v>14000</v>
      </c>
      <c r="H110" s="71">
        <v>14500</v>
      </c>
      <c r="I110" s="71">
        <v>25000</v>
      </c>
      <c r="J110" s="71">
        <v>15000</v>
      </c>
      <c r="K110" s="137">
        <v>16000</v>
      </c>
      <c r="L110" s="71">
        <v>17000</v>
      </c>
      <c r="M110" s="74"/>
    </row>
    <row r="111" spans="1:13" s="75" customFormat="1" ht="15" customHeight="1">
      <c r="A111" s="126"/>
      <c r="B111" s="217"/>
      <c r="C111" s="171" t="s">
        <v>11</v>
      </c>
      <c r="D111" s="102"/>
      <c r="E111" s="172"/>
      <c r="F111" s="42">
        <f>101500</f>
        <v>101500</v>
      </c>
      <c r="G111" s="135">
        <v>14000</v>
      </c>
      <c r="H111" s="84">
        <v>14500</v>
      </c>
      <c r="I111" s="84">
        <v>25000</v>
      </c>
      <c r="J111" s="84">
        <v>15000</v>
      </c>
      <c r="K111" s="85">
        <v>16000</v>
      </c>
      <c r="L111" s="84">
        <v>17000</v>
      </c>
      <c r="M111" s="74"/>
    </row>
    <row r="112" spans="1:13" s="75" customFormat="1" ht="15" customHeight="1" thickBot="1">
      <c r="A112" s="173"/>
      <c r="B112" s="218"/>
      <c r="C112" s="174" t="s">
        <v>73</v>
      </c>
      <c r="D112" s="105"/>
      <c r="E112" s="175"/>
      <c r="F112" s="49">
        <f>0</f>
        <v>0</v>
      </c>
      <c r="G112" s="138"/>
      <c r="H112" s="94"/>
      <c r="I112" s="94"/>
      <c r="J112" s="94"/>
      <c r="K112" s="95"/>
      <c r="L112" s="94"/>
      <c r="M112" s="74"/>
    </row>
    <row r="113" spans="1:13" s="110" customFormat="1" ht="38.25" customHeight="1">
      <c r="A113" s="219" t="s">
        <v>94</v>
      </c>
      <c r="B113" s="220"/>
      <c r="C113" s="345" t="s">
        <v>95</v>
      </c>
      <c r="D113" s="346"/>
      <c r="E113" s="347"/>
      <c r="F113" s="221"/>
      <c r="G113" s="222"/>
      <c r="H113" s="223"/>
      <c r="I113" s="223"/>
      <c r="J113" s="223"/>
      <c r="K113" s="224"/>
      <c r="L113" s="225"/>
      <c r="M113" s="152"/>
    </row>
    <row r="114" spans="1:13" s="110" customFormat="1" ht="15" customHeight="1">
      <c r="A114" s="40"/>
      <c r="B114" s="226"/>
      <c r="C114" s="348" t="s">
        <v>17</v>
      </c>
      <c r="D114" s="349"/>
      <c r="E114" s="350"/>
      <c r="F114" s="227"/>
      <c r="G114" s="153"/>
      <c r="H114" s="154"/>
      <c r="I114" s="154"/>
      <c r="J114" s="154"/>
      <c r="K114" s="228"/>
      <c r="L114" s="229"/>
      <c r="M114" s="152"/>
    </row>
    <row r="115" spans="1:13" s="110" customFormat="1" ht="15" customHeight="1" thickBot="1">
      <c r="A115" s="230"/>
      <c r="B115" s="231"/>
      <c r="C115" s="342" t="s">
        <v>18</v>
      </c>
      <c r="D115" s="343"/>
      <c r="E115" s="344"/>
      <c r="F115" s="232"/>
      <c r="G115" s="233"/>
      <c r="H115" s="234"/>
      <c r="I115" s="234"/>
      <c r="J115" s="234"/>
      <c r="K115" s="235"/>
      <c r="L115" s="236"/>
      <c r="M115" s="152"/>
    </row>
    <row r="116" spans="1:13" s="110" customFormat="1" ht="26.25" customHeight="1">
      <c r="A116" s="237"/>
      <c r="B116" s="238"/>
      <c r="C116" s="239" t="s">
        <v>96</v>
      </c>
      <c r="D116" s="109"/>
      <c r="E116" s="359"/>
      <c r="F116" s="240"/>
      <c r="G116" s="241"/>
      <c r="H116" s="242"/>
      <c r="I116" s="242"/>
      <c r="J116" s="242"/>
      <c r="K116" s="243"/>
      <c r="L116" s="244"/>
      <c r="M116" s="117"/>
    </row>
    <row r="117" spans="1:13" s="110" customFormat="1" ht="15" customHeight="1">
      <c r="A117" s="28"/>
      <c r="B117" s="245"/>
      <c r="C117" s="246" t="s">
        <v>11</v>
      </c>
      <c r="D117" s="113"/>
      <c r="E117" s="360"/>
      <c r="F117" s="247"/>
      <c r="G117" s="214"/>
      <c r="H117" s="115"/>
      <c r="I117" s="115"/>
      <c r="J117" s="115"/>
      <c r="K117" s="116"/>
      <c r="L117" s="248"/>
      <c r="M117" s="117"/>
    </row>
    <row r="118" spans="1:13" s="110" customFormat="1" ht="15" customHeight="1" thickBot="1">
      <c r="A118" s="249"/>
      <c r="B118" s="250"/>
      <c r="C118" s="251" t="s">
        <v>12</v>
      </c>
      <c r="D118" s="120"/>
      <c r="E118" s="361"/>
      <c r="F118" s="252"/>
      <c r="G118" s="216"/>
      <c r="H118" s="122"/>
      <c r="I118" s="122"/>
      <c r="J118" s="122"/>
      <c r="K118" s="123"/>
      <c r="L118" s="253"/>
      <c r="M118" s="117"/>
    </row>
    <row r="119" spans="1:13" s="110" customFormat="1" ht="45.75" customHeight="1">
      <c r="A119" s="254" t="s">
        <v>97</v>
      </c>
      <c r="B119" s="255"/>
      <c r="C119" s="362" t="s">
        <v>98</v>
      </c>
      <c r="D119" s="363"/>
      <c r="E119" s="364"/>
      <c r="F119" s="221"/>
      <c r="G119" s="256"/>
      <c r="H119" s="257"/>
      <c r="I119" s="257"/>
      <c r="J119" s="257"/>
      <c r="K119" s="258"/>
      <c r="L119" s="259"/>
      <c r="M119" s="117"/>
    </row>
    <row r="120" spans="1:13" s="110" customFormat="1" ht="15" customHeight="1">
      <c r="A120" s="40"/>
      <c r="B120" s="226"/>
      <c r="C120" s="348" t="s">
        <v>17</v>
      </c>
      <c r="D120" s="349"/>
      <c r="E120" s="350"/>
      <c r="F120" s="227"/>
      <c r="G120" s="214"/>
      <c r="H120" s="115"/>
      <c r="I120" s="115"/>
      <c r="J120" s="115"/>
      <c r="K120" s="116"/>
      <c r="L120" s="248"/>
      <c r="M120" s="117"/>
    </row>
    <row r="121" spans="1:13" s="110" customFormat="1" ht="15" customHeight="1" thickBot="1">
      <c r="A121" s="230"/>
      <c r="B121" s="231"/>
      <c r="C121" s="342" t="s">
        <v>18</v>
      </c>
      <c r="D121" s="343"/>
      <c r="E121" s="344"/>
      <c r="F121" s="232"/>
      <c r="G121" s="260"/>
      <c r="H121" s="261"/>
      <c r="I121" s="261"/>
      <c r="J121" s="261"/>
      <c r="K121" s="262"/>
      <c r="L121" s="263"/>
      <c r="M121" s="117"/>
    </row>
    <row r="122" spans="1:13" s="110" customFormat="1" ht="26.25" customHeight="1">
      <c r="A122" s="237"/>
      <c r="B122" s="238"/>
      <c r="C122" s="264" t="s">
        <v>99</v>
      </c>
      <c r="D122" s="109"/>
      <c r="E122" s="351"/>
      <c r="F122" s="240"/>
      <c r="G122" s="241"/>
      <c r="H122" s="242"/>
      <c r="I122" s="242"/>
      <c r="J122" s="242"/>
      <c r="K122" s="243"/>
      <c r="L122" s="244"/>
      <c r="M122" s="117"/>
    </row>
    <row r="123" spans="1:13" s="110" customFormat="1" ht="15" customHeight="1">
      <c r="A123" s="28"/>
      <c r="B123" s="245"/>
      <c r="C123" s="246" t="s">
        <v>11</v>
      </c>
      <c r="D123" s="113"/>
      <c r="E123" s="355"/>
      <c r="F123" s="247"/>
      <c r="G123" s="214"/>
      <c r="H123" s="115"/>
      <c r="I123" s="115"/>
      <c r="J123" s="115"/>
      <c r="K123" s="116"/>
      <c r="L123" s="248"/>
      <c r="M123" s="117"/>
    </row>
    <row r="124" spans="1:13" s="110" customFormat="1" ht="15" customHeight="1" thickBot="1">
      <c r="A124" s="249"/>
      <c r="B124" s="250"/>
      <c r="C124" s="251" t="s">
        <v>12</v>
      </c>
      <c r="D124" s="120"/>
      <c r="E124" s="352"/>
      <c r="F124" s="252"/>
      <c r="G124" s="216"/>
      <c r="H124" s="122"/>
      <c r="I124" s="122"/>
      <c r="J124" s="122"/>
      <c r="K124" s="123"/>
      <c r="L124" s="253"/>
      <c r="M124" s="117"/>
    </row>
    <row r="125" spans="1:13" s="110" customFormat="1" ht="18" customHeight="1">
      <c r="A125" s="33" t="s">
        <v>100</v>
      </c>
      <c r="B125" s="265"/>
      <c r="C125" s="356" t="s">
        <v>101</v>
      </c>
      <c r="D125" s="357"/>
      <c r="E125" s="358"/>
      <c r="F125" s="266"/>
      <c r="G125" s="267"/>
      <c r="H125" s="268"/>
      <c r="I125" s="268"/>
      <c r="J125" s="268"/>
      <c r="K125" s="269"/>
      <c r="L125" s="270"/>
      <c r="M125" s="117"/>
    </row>
    <row r="126" spans="1:13" s="110" customFormat="1" ht="15" customHeight="1" thickBot="1">
      <c r="A126" s="230"/>
      <c r="B126" s="231"/>
      <c r="C126" s="342" t="s">
        <v>17</v>
      </c>
      <c r="D126" s="343"/>
      <c r="E126" s="344"/>
      <c r="F126" s="232"/>
      <c r="G126" s="260"/>
      <c r="H126" s="261"/>
      <c r="I126" s="261"/>
      <c r="J126" s="261"/>
      <c r="K126" s="262"/>
      <c r="L126" s="263"/>
      <c r="M126" s="117"/>
    </row>
    <row r="127" spans="1:13" s="110" customFormat="1" ht="26.25" customHeight="1">
      <c r="A127" s="237"/>
      <c r="B127" s="238"/>
      <c r="C127" s="271" t="s">
        <v>99</v>
      </c>
      <c r="D127" s="109"/>
      <c r="E127" s="351"/>
      <c r="F127" s="353"/>
      <c r="G127" s="241"/>
      <c r="H127" s="242"/>
      <c r="I127" s="242"/>
      <c r="J127" s="242"/>
      <c r="K127" s="243"/>
      <c r="L127" s="244"/>
      <c r="M127" s="117"/>
    </row>
    <row r="128" spans="1:13" s="110" customFormat="1" ht="13.5" customHeight="1" thickBot="1">
      <c r="A128" s="249"/>
      <c r="B128" s="250"/>
      <c r="C128" s="272" t="s">
        <v>102</v>
      </c>
      <c r="D128" s="120"/>
      <c r="E128" s="352"/>
      <c r="F128" s="354"/>
      <c r="G128" s="216"/>
      <c r="H128" s="122"/>
      <c r="I128" s="122"/>
      <c r="J128" s="122"/>
      <c r="K128" s="123"/>
      <c r="L128" s="253"/>
      <c r="M128" s="117"/>
    </row>
    <row r="129" spans="1:13" s="110" customFormat="1" ht="12.75">
      <c r="A129" s="273"/>
      <c r="M129" s="274"/>
    </row>
    <row r="130" spans="1:13" s="110" customFormat="1" ht="12.75">
      <c r="A130" s="273"/>
      <c r="M130" s="274"/>
    </row>
    <row r="131" spans="1:13" s="110" customFormat="1" ht="12.75">
      <c r="A131" s="273"/>
      <c r="M131" s="274"/>
    </row>
    <row r="132" spans="1:13" s="110" customFormat="1" ht="12.75">
      <c r="A132" s="273"/>
      <c r="M132" s="274"/>
    </row>
    <row r="133" spans="1:13" s="110" customFormat="1" ht="12.75">
      <c r="A133" s="273"/>
      <c r="M133" s="274"/>
    </row>
    <row r="134" spans="1:13" s="110" customFormat="1" ht="12.75">
      <c r="A134" s="273"/>
      <c r="M134" s="274"/>
    </row>
    <row r="135" spans="1:13" s="110" customFormat="1" ht="12.75">
      <c r="A135" s="273"/>
      <c r="M135" s="274"/>
    </row>
    <row r="136" spans="1:13" s="110" customFormat="1" ht="12.75">
      <c r="A136" s="273"/>
      <c r="M136" s="274"/>
    </row>
    <row r="137" spans="1:13" s="110" customFormat="1" ht="12.75">
      <c r="A137" s="273"/>
      <c r="M137" s="274"/>
    </row>
    <row r="138" spans="1:13" s="110" customFormat="1" ht="12.75">
      <c r="A138" s="273"/>
      <c r="M138" s="274"/>
    </row>
    <row r="139" spans="1:13" s="110" customFormat="1" ht="12.75">
      <c r="A139" s="273"/>
      <c r="M139" s="274"/>
    </row>
    <row r="140" spans="1:13" s="110" customFormat="1" ht="12.75">
      <c r="A140" s="273"/>
      <c r="M140" s="274"/>
    </row>
    <row r="141" spans="1:13" s="110" customFormat="1" ht="12.75">
      <c r="A141" s="273"/>
      <c r="M141" s="274"/>
    </row>
    <row r="142" spans="1:13" s="110" customFormat="1" ht="12.75">
      <c r="A142" s="273"/>
      <c r="M142" s="274"/>
    </row>
    <row r="143" spans="1:13" s="110" customFormat="1" ht="12.75">
      <c r="A143" s="273"/>
      <c r="M143" s="274"/>
    </row>
    <row r="144" spans="1:13" s="110" customFormat="1" ht="12.75">
      <c r="A144" s="273"/>
      <c r="M144" s="274"/>
    </row>
    <row r="145" spans="1:13" s="110" customFormat="1" ht="12.75">
      <c r="A145" s="273"/>
      <c r="M145" s="274"/>
    </row>
    <row r="146" spans="1:13" s="110" customFormat="1" ht="12.75">
      <c r="A146" s="273"/>
      <c r="M146" s="274"/>
    </row>
    <row r="147" spans="1:13" s="110" customFormat="1" ht="12.75">
      <c r="A147" s="273"/>
      <c r="M147" s="274"/>
    </row>
    <row r="148" spans="1:13" s="110" customFormat="1" ht="12.75">
      <c r="A148" s="273"/>
      <c r="M148" s="274"/>
    </row>
    <row r="149" spans="1:13" s="110" customFormat="1" ht="12.75">
      <c r="A149" s="273"/>
      <c r="M149" s="274"/>
    </row>
    <row r="150" spans="1:13" s="110" customFormat="1" ht="12.75">
      <c r="A150" s="273"/>
      <c r="M150" s="274"/>
    </row>
    <row r="151" spans="1:13" s="110" customFormat="1" ht="12.75">
      <c r="A151" s="273"/>
      <c r="M151" s="274"/>
    </row>
    <row r="152" spans="1:13" s="110" customFormat="1" ht="12.75">
      <c r="A152" s="273"/>
      <c r="M152" s="274"/>
    </row>
    <row r="153" spans="1:13" s="110" customFormat="1" ht="12.75">
      <c r="A153" s="273"/>
      <c r="M153" s="274"/>
    </row>
    <row r="154" spans="1:13" s="110" customFormat="1" ht="12.75">
      <c r="A154" s="273"/>
      <c r="M154" s="274"/>
    </row>
    <row r="155" spans="1:13" s="110" customFormat="1" ht="12.75">
      <c r="A155" s="273"/>
      <c r="M155" s="274"/>
    </row>
    <row r="156" spans="1:13" s="110" customFormat="1" ht="12.75">
      <c r="A156" s="273"/>
      <c r="M156" s="274"/>
    </row>
    <row r="157" spans="1:13" s="110" customFormat="1" ht="12.75">
      <c r="A157" s="273"/>
      <c r="M157" s="274"/>
    </row>
    <row r="158" spans="1:13" s="110" customFormat="1" ht="12.75">
      <c r="A158" s="273"/>
      <c r="M158" s="274"/>
    </row>
    <row r="159" spans="1:13" s="110" customFormat="1" ht="12.75">
      <c r="A159" s="273"/>
      <c r="M159" s="274"/>
    </row>
    <row r="160" spans="1:13" s="110" customFormat="1" ht="12.75">
      <c r="A160" s="273"/>
      <c r="M160" s="274"/>
    </row>
  </sheetData>
  <mergeCells count="47">
    <mergeCell ref="L8:L9"/>
    <mergeCell ref="E127:E128"/>
    <mergeCell ref="F127:F128"/>
    <mergeCell ref="G8:G9"/>
    <mergeCell ref="E122:E124"/>
    <mergeCell ref="C125:E125"/>
    <mergeCell ref="C126:E126"/>
    <mergeCell ref="E116:E118"/>
    <mergeCell ref="C119:E119"/>
    <mergeCell ref="C120:E120"/>
    <mergeCell ref="C121:E121"/>
    <mergeCell ref="C113:E113"/>
    <mergeCell ref="C114:E114"/>
    <mergeCell ref="C115:E115"/>
    <mergeCell ref="B95:B106"/>
    <mergeCell ref="B77:B91"/>
    <mergeCell ref="C73:E73"/>
    <mergeCell ref="C71:E71"/>
    <mergeCell ref="C72:E72"/>
    <mergeCell ref="B65:B70"/>
    <mergeCell ref="B57:B62"/>
    <mergeCell ref="B47:B52"/>
    <mergeCell ref="B41:B46"/>
    <mergeCell ref="B35:B40"/>
    <mergeCell ref="B29:B34"/>
    <mergeCell ref="C19:E19"/>
    <mergeCell ref="C11:E11"/>
    <mergeCell ref="C12:E12"/>
    <mergeCell ref="C13:E13"/>
    <mergeCell ref="C14:E14"/>
    <mergeCell ref="C15:E15"/>
    <mergeCell ref="C16:E16"/>
    <mergeCell ref="C17:E17"/>
    <mergeCell ref="C18:E18"/>
    <mergeCell ref="H8:H9"/>
    <mergeCell ref="I8:I9"/>
    <mergeCell ref="J8:J9"/>
    <mergeCell ref="A5:L5"/>
    <mergeCell ref="A6:L6"/>
    <mergeCell ref="A7:A9"/>
    <mergeCell ref="B7:B9"/>
    <mergeCell ref="C7:C9"/>
    <mergeCell ref="D7:D9"/>
    <mergeCell ref="E7:E9"/>
    <mergeCell ref="F7:F9"/>
    <mergeCell ref="G7:L7"/>
    <mergeCell ref="K8:K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49" r:id="rId1"/>
  <headerFooter alignWithMargins="0">
    <oddFooter>&amp;CStrona &amp;P</oddFooter>
  </headerFooter>
  <rowBreaks count="4" manualBreakCount="4">
    <brk id="46" max="11" man="1"/>
    <brk id="76" max="11" man="1"/>
    <brk id="112" max="11" man="1"/>
    <brk id="127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2011-06-21T06:39:02Z</cp:lastPrinted>
  <dcterms:created xsi:type="dcterms:W3CDTF">1997-02-26T13:46:56Z</dcterms:created>
  <dcterms:modified xsi:type="dcterms:W3CDTF">2011-07-04T05:48:13Z</dcterms:modified>
  <cp:category/>
  <cp:version/>
  <cp:contentType/>
  <cp:contentStatus/>
</cp:coreProperties>
</file>